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040" activeTab="1"/>
  </bookViews>
  <sheets>
    <sheet name="perkades apbdesa 2024" sheetId="2" r:id="rId1"/>
    <sheet name="rancangan apbdesa 2024 (2)" sheetId="3" r:id="rId2"/>
    <sheet name="Lembar3" sheetId="4" r:id="rId3"/>
  </sheets>
  <definedNames>
    <definedName name="_xlnm._FilterDatabase" localSheetId="0" hidden="1">'perkades apbdesa 2024'!$G$13:$G$339</definedName>
    <definedName name="_xlnm._FilterDatabase" localSheetId="1" hidden="1">'rancangan apbdesa 2024 (2)'!$G$13:$G$147</definedName>
  </definedNames>
  <calcPr calcId="144525"/>
</workbook>
</file>

<file path=xl/calcChain.xml><?xml version="1.0" encoding="utf-8"?>
<calcChain xmlns="http://schemas.openxmlformats.org/spreadsheetml/2006/main">
  <c r="I71" i="2" l="1"/>
  <c r="F69" i="2"/>
  <c r="F83" i="3"/>
  <c r="F107" i="2"/>
  <c r="B13" i="4"/>
  <c r="B12" i="4"/>
  <c r="B11" i="4"/>
  <c r="B9" i="4"/>
  <c r="B7" i="4"/>
  <c r="B6" i="4"/>
  <c r="B5" i="4"/>
  <c r="B4" i="4"/>
  <c r="B3" i="4"/>
  <c r="J18" i="4"/>
  <c r="J20" i="4" s="1"/>
  <c r="F75" i="3"/>
  <c r="F301" i="2"/>
  <c r="F172" i="2"/>
  <c r="I303" i="2"/>
  <c r="F35" i="3"/>
  <c r="F89" i="3"/>
  <c r="F107" i="3"/>
  <c r="F106" i="3" s="1"/>
  <c r="F321" i="2" l="1"/>
  <c r="F249" i="2" l="1"/>
  <c r="F248" i="2" s="1"/>
  <c r="F247" i="2" s="1"/>
  <c r="F246" i="2" s="1"/>
  <c r="B14" i="4" s="1"/>
  <c r="F76" i="2"/>
  <c r="F75" i="2" s="1"/>
  <c r="F74" i="2" s="1"/>
  <c r="B10" i="4" s="1"/>
  <c r="F209" i="2" l="1"/>
  <c r="F26" i="2"/>
  <c r="H17" i="4" l="1"/>
  <c r="F17" i="4"/>
  <c r="M15" i="4"/>
  <c r="K15" i="4"/>
  <c r="I15" i="4"/>
  <c r="G15" i="4"/>
  <c r="E15" i="4"/>
  <c r="C15" i="4"/>
  <c r="O144" i="3"/>
  <c r="O143" i="3" s="1"/>
  <c r="F144" i="3"/>
  <c r="F143" i="3" s="1"/>
  <c r="O141" i="3"/>
  <c r="O140" i="3" s="1"/>
  <c r="F141" i="3"/>
  <c r="F140" i="3" s="1"/>
  <c r="O136" i="3"/>
  <c r="O135" i="3" s="1"/>
  <c r="O134" i="3" s="1"/>
  <c r="O133" i="3" s="1"/>
  <c r="F135" i="3"/>
  <c r="F134" i="3" s="1"/>
  <c r="F133" i="3" s="1"/>
  <c r="O132" i="3"/>
  <c r="O131" i="3" s="1"/>
  <c r="O130" i="3" s="1"/>
  <c r="O129" i="3"/>
  <c r="O128" i="3" s="1"/>
  <c r="O127" i="3" s="1"/>
  <c r="F128" i="3"/>
  <c r="F127" i="3" s="1"/>
  <c r="O126" i="3"/>
  <c r="O125" i="3" s="1"/>
  <c r="F125" i="3"/>
  <c r="F124" i="3" s="1"/>
  <c r="O121" i="3"/>
  <c r="O120" i="3" s="1"/>
  <c r="F120" i="3"/>
  <c r="O119" i="3"/>
  <c r="O118" i="3" s="1"/>
  <c r="F118" i="3"/>
  <c r="O117" i="3"/>
  <c r="O116" i="3" s="1"/>
  <c r="F116" i="3"/>
  <c r="O114" i="3"/>
  <c r="O113" i="3" s="1"/>
  <c r="O112" i="3" s="1"/>
  <c r="F113" i="3"/>
  <c r="F112" i="3" s="1"/>
  <c r="O111" i="3"/>
  <c r="O110" i="3" s="1"/>
  <c r="O109" i="3" s="1"/>
  <c r="F110" i="3"/>
  <c r="F109" i="3" s="1"/>
  <c r="O103" i="3"/>
  <c r="O102" i="3" s="1"/>
  <c r="F102" i="3"/>
  <c r="O101" i="3"/>
  <c r="O100" i="3" s="1"/>
  <c r="F100" i="3"/>
  <c r="O98" i="3"/>
  <c r="O97" i="3" s="1"/>
  <c r="F97" i="3"/>
  <c r="O96" i="3"/>
  <c r="O95" i="3" s="1"/>
  <c r="F95" i="3"/>
  <c r="O93" i="3"/>
  <c r="O92" i="3" s="1"/>
  <c r="O91" i="3"/>
  <c r="O90" i="3" s="1"/>
  <c r="J91" i="3"/>
  <c r="O88" i="3"/>
  <c r="O87" i="3"/>
  <c r="F87" i="3"/>
  <c r="O86" i="3"/>
  <c r="O85" i="3"/>
  <c r="F85" i="3"/>
  <c r="O84" i="3"/>
  <c r="O83" i="3"/>
  <c r="O82" i="3"/>
  <c r="O81" i="3" s="1"/>
  <c r="F81" i="3"/>
  <c r="O80" i="3"/>
  <c r="O79" i="3" s="1"/>
  <c r="F79" i="3"/>
  <c r="O77" i="3"/>
  <c r="O76" i="3" s="1"/>
  <c r="F76" i="3"/>
  <c r="O75" i="3"/>
  <c r="O74" i="3" s="1"/>
  <c r="F74" i="3"/>
  <c r="F73" i="3" s="1"/>
  <c r="O70" i="3"/>
  <c r="O69" i="3" s="1"/>
  <c r="F69" i="3"/>
  <c r="O68" i="3"/>
  <c r="O67" i="3" s="1"/>
  <c r="F67" i="3"/>
  <c r="F66" i="3" s="1"/>
  <c r="O65" i="3"/>
  <c r="O64" i="3" s="1"/>
  <c r="F64" i="3"/>
  <c r="O63" i="3"/>
  <c r="O62" i="3" s="1"/>
  <c r="F62" i="3"/>
  <c r="O61" i="3"/>
  <c r="O60" i="3" s="1"/>
  <c r="F60" i="3"/>
  <c r="O59" i="3"/>
  <c r="O58" i="3" s="1"/>
  <c r="F58" i="3"/>
  <c r="O57" i="3"/>
  <c r="O56" i="3" s="1"/>
  <c r="F56" i="3"/>
  <c r="O55" i="3"/>
  <c r="O54" i="3" s="1"/>
  <c r="F54" i="3"/>
  <c r="O52" i="3"/>
  <c r="O51" i="3" s="1"/>
  <c r="F51" i="3"/>
  <c r="O50" i="3"/>
  <c r="O49" i="3"/>
  <c r="O48" i="3" s="1"/>
  <c r="F48" i="3"/>
  <c r="O47" i="3"/>
  <c r="O46" i="3" s="1"/>
  <c r="F46" i="3"/>
  <c r="O45" i="3"/>
  <c r="O44" i="3" s="1"/>
  <c r="F44" i="3"/>
  <c r="O43" i="3"/>
  <c r="O42" i="3" s="1"/>
  <c r="F42" i="3"/>
  <c r="O40" i="3"/>
  <c r="O39" i="3" s="1"/>
  <c r="F39" i="3"/>
  <c r="O38" i="3"/>
  <c r="O37" i="3" s="1"/>
  <c r="F37" i="3"/>
  <c r="O34" i="3"/>
  <c r="O33" i="3" s="1"/>
  <c r="F33" i="3"/>
  <c r="O32" i="3"/>
  <c r="O31" i="3" s="1"/>
  <c r="F31" i="3"/>
  <c r="O30" i="3"/>
  <c r="O29" i="3" s="1"/>
  <c r="F29" i="3"/>
  <c r="O28" i="3"/>
  <c r="O27" i="3" s="1"/>
  <c r="F27" i="3"/>
  <c r="O26" i="3"/>
  <c r="O25" i="3" s="1"/>
  <c r="F25" i="3"/>
  <c r="O24" i="3"/>
  <c r="O23" i="3" s="1"/>
  <c r="F23" i="3"/>
  <c r="F18" i="3"/>
  <c r="O17" i="3"/>
  <c r="O16" i="3"/>
  <c r="O15" i="3"/>
  <c r="J15" i="3"/>
  <c r="F336" i="2"/>
  <c r="F333" i="2"/>
  <c r="F332" i="2" s="1"/>
  <c r="F327" i="2"/>
  <c r="F326" i="2" s="1"/>
  <c r="F325" i="2" s="1"/>
  <c r="F324" i="2" s="1"/>
  <c r="F323" i="2" s="1"/>
  <c r="D9" i="4" s="1"/>
  <c r="F320" i="2"/>
  <c r="F319" i="2" s="1"/>
  <c r="F318" i="2" s="1"/>
  <c r="F317" i="2" s="1"/>
  <c r="F313" i="2"/>
  <c r="F310" i="2"/>
  <c r="F305" i="2"/>
  <c r="F303" i="2"/>
  <c r="F300" i="2"/>
  <c r="F292" i="2"/>
  <c r="F291" i="2" s="1"/>
  <c r="F289" i="2" s="1"/>
  <c r="F288" i="2" s="1"/>
  <c r="F287" i="2" s="1"/>
  <c r="F285" i="2"/>
  <c r="F283" i="2"/>
  <c r="F278" i="2"/>
  <c r="F274" i="2"/>
  <c r="F272" i="2"/>
  <c r="F267" i="2"/>
  <c r="F263" i="2" s="1"/>
  <c r="F262" i="2" s="1"/>
  <c r="F261" i="2" s="1"/>
  <c r="F260" i="2" s="1"/>
  <c r="D7" i="4" s="1"/>
  <c r="F258" i="2"/>
  <c r="F256" i="2"/>
  <c r="F254" i="2"/>
  <c r="F242" i="2"/>
  <c r="F240" i="2"/>
  <c r="F235" i="2"/>
  <c r="F234" i="2" s="1"/>
  <c r="F233" i="2" s="1"/>
  <c r="F229" i="2"/>
  <c r="F228" i="2" s="1"/>
  <c r="F227" i="2" s="1"/>
  <c r="F225" i="2"/>
  <c r="F224" i="2" s="1"/>
  <c r="F223" i="2" s="1"/>
  <c r="F221" i="2"/>
  <c r="J220" i="2"/>
  <c r="F218" i="2"/>
  <c r="F216" i="2" s="1"/>
  <c r="F215" i="2" s="1"/>
  <c r="F214" i="2" s="1"/>
  <c r="I216" i="2"/>
  <c r="J212" i="2"/>
  <c r="J216" i="2" s="1"/>
  <c r="F208" i="2"/>
  <c r="F207" i="2" s="1"/>
  <c r="F206" i="2" s="1"/>
  <c r="F203" i="2"/>
  <c r="F202" i="2" s="1"/>
  <c r="F201" i="2" s="1"/>
  <c r="F199" i="2"/>
  <c r="F197" i="2"/>
  <c r="F195" i="2"/>
  <c r="F190" i="2"/>
  <c r="F189" i="2" s="1"/>
  <c r="F188" i="2" s="1"/>
  <c r="F186" i="2"/>
  <c r="F183" i="2"/>
  <c r="F179" i="2"/>
  <c r="F178" i="2" s="1"/>
  <c r="F177" i="2" s="1"/>
  <c r="F174" i="2"/>
  <c r="F173" i="2" s="1"/>
  <c r="F171" i="2"/>
  <c r="F170" i="2" s="1"/>
  <c r="F169" i="2" s="1"/>
  <c r="F164" i="2"/>
  <c r="F163" i="2" s="1"/>
  <c r="F162" i="2" s="1"/>
  <c r="F160" i="2"/>
  <c r="F157" i="2" s="1"/>
  <c r="F156" i="2" s="1"/>
  <c r="F153" i="2"/>
  <c r="F152" i="2" s="1"/>
  <c r="F151" i="2" s="1"/>
  <c r="F148" i="2"/>
  <c r="F147" i="2" s="1"/>
  <c r="F146" i="2" s="1"/>
  <c r="F144" i="2"/>
  <c r="F143" i="2" s="1"/>
  <c r="F142" i="2" s="1"/>
  <c r="F140" i="2"/>
  <c r="F137" i="2"/>
  <c r="F133" i="2"/>
  <c r="F132" i="2" s="1"/>
  <c r="F131" i="2" s="1"/>
  <c r="F128" i="2"/>
  <c r="F127" i="2" s="1"/>
  <c r="F126" i="2" s="1"/>
  <c r="F123" i="2"/>
  <c r="F121" i="2"/>
  <c r="F117" i="2"/>
  <c r="F116" i="2" s="1"/>
  <c r="F113" i="2"/>
  <c r="F110" i="2"/>
  <c r="F106" i="2"/>
  <c r="F102" i="2"/>
  <c r="F101" i="2" s="1"/>
  <c r="F100" i="2" s="1"/>
  <c r="F98" i="2"/>
  <c r="F97" i="2" s="1"/>
  <c r="F94" i="2"/>
  <c r="F93" i="2" s="1"/>
  <c r="F92" i="2" s="1"/>
  <c r="F89" i="2"/>
  <c r="F88" i="2" s="1"/>
  <c r="F87" i="2" s="1"/>
  <c r="F83" i="2"/>
  <c r="F80" i="2"/>
  <c r="F72" i="2"/>
  <c r="F68" i="2" s="1"/>
  <c r="K68" i="2"/>
  <c r="M68" i="2" s="1"/>
  <c r="M78" i="2" s="1"/>
  <c r="F64" i="2"/>
  <c r="F63" i="2" s="1"/>
  <c r="B8" i="4" s="1"/>
  <c r="B17" i="4" s="1"/>
  <c r="F60" i="2"/>
  <c r="F57" i="2"/>
  <c r="F54" i="2"/>
  <c r="F49" i="2"/>
  <c r="F48" i="2" s="1"/>
  <c r="F47" i="2" s="1"/>
  <c r="F43" i="2"/>
  <c r="F42" i="2" s="1"/>
  <c r="F41" i="2" s="1"/>
  <c r="F37" i="2"/>
  <c r="F36" i="2" s="1"/>
  <c r="F35" i="2" s="1"/>
  <c r="F28" i="2"/>
  <c r="F27" i="2" s="1"/>
  <c r="F25" i="2"/>
  <c r="F23" i="2"/>
  <c r="F21" i="2"/>
  <c r="F19" i="2"/>
  <c r="F15" i="2"/>
  <c r="I12" i="2"/>
  <c r="F105" i="2" l="1"/>
  <c r="F104" i="2" s="1"/>
  <c r="D4" i="4" s="1"/>
  <c r="B21" i="4"/>
  <c r="F335" i="2"/>
  <c r="F338" i="2" s="1"/>
  <c r="F205" i="2"/>
  <c r="F78" i="3"/>
  <c r="O94" i="3"/>
  <c r="F115" i="3"/>
  <c r="F105" i="3" s="1"/>
  <c r="F22" i="3"/>
  <c r="O78" i="3"/>
  <c r="F94" i="3"/>
  <c r="F99" i="3"/>
  <c r="O146" i="3"/>
  <c r="O22" i="3"/>
  <c r="O18" i="3"/>
  <c r="F146" i="3"/>
  <c r="O99" i="3"/>
  <c r="O115" i="3"/>
  <c r="O105" i="3" s="1"/>
  <c r="F41" i="3"/>
  <c r="F53" i="3"/>
  <c r="O73" i="3"/>
  <c r="O89" i="3"/>
  <c r="H29" i="2"/>
  <c r="J29" i="2" s="1"/>
  <c r="F238" i="2"/>
  <c r="F237" i="2" s="1"/>
  <c r="F232" i="2" s="1"/>
  <c r="H18" i="2"/>
  <c r="F53" i="2"/>
  <c r="F52" i="2" s="1"/>
  <c r="F120" i="2"/>
  <c r="F119" i="2" s="1"/>
  <c r="F168" i="2"/>
  <c r="F309" i="2"/>
  <c r="F308" i="2" s="1"/>
  <c r="F307" i="2" s="1"/>
  <c r="F299" i="2"/>
  <c r="F298" i="2" s="1"/>
  <c r="F297" i="2" s="1"/>
  <c r="F194" i="2"/>
  <c r="F193" i="2" s="1"/>
  <c r="F192" i="2" s="1"/>
  <c r="F271" i="2"/>
  <c r="F270" i="2" s="1"/>
  <c r="F18" i="2"/>
  <c r="F30" i="2" s="1"/>
  <c r="H25" i="2"/>
  <c r="J25" i="2" s="1"/>
  <c r="F222" i="2"/>
  <c r="F136" i="2"/>
  <c r="H24" i="2" s="1"/>
  <c r="J24" i="2" s="1"/>
  <c r="F182" i="2"/>
  <c r="F181" i="2" s="1"/>
  <c r="F253" i="2"/>
  <c r="F252" i="2" s="1"/>
  <c r="F277" i="2"/>
  <c r="F276" i="2" s="1"/>
  <c r="F79" i="2"/>
  <c r="F78" i="2" s="1"/>
  <c r="D3" i="4" s="1"/>
  <c r="H214" i="2"/>
  <c r="F62" i="2"/>
  <c r="O53" i="3"/>
  <c r="O66" i="3"/>
  <c r="F155" i="2"/>
  <c r="F123" i="3"/>
  <c r="O41" i="3"/>
  <c r="O123" i="3"/>
  <c r="O124" i="3"/>
  <c r="H15" i="2"/>
  <c r="F91" i="2" l="1"/>
  <c r="F21" i="3"/>
  <c r="F251" i="2"/>
  <c r="D6" i="4" s="1"/>
  <c r="F34" i="2"/>
  <c r="O21" i="3"/>
  <c r="F72" i="3"/>
  <c r="F137" i="3" s="1"/>
  <c r="O72" i="3"/>
  <c r="F269" i="2"/>
  <c r="F296" i="2"/>
  <c r="I322" i="2"/>
  <c r="H21" i="2"/>
  <c r="J21" i="2" s="1"/>
  <c r="F125" i="2"/>
  <c r="F176" i="2"/>
  <c r="F167" i="2" s="1"/>
  <c r="D5" i="4" s="1"/>
  <c r="J31" i="2"/>
  <c r="I13" i="2"/>
  <c r="J15" i="2"/>
  <c r="D8" i="4" l="1"/>
  <c r="D17" i="4" s="1"/>
  <c r="H252" i="2"/>
  <c r="F245" i="2"/>
  <c r="H20" i="2"/>
  <c r="J20" i="2" s="1"/>
  <c r="F33" i="2"/>
  <c r="O137" i="3"/>
  <c r="O138" i="3" s="1"/>
  <c r="J72" i="3"/>
  <c r="J112" i="3" s="1"/>
  <c r="F138" i="3"/>
  <c r="H92" i="3"/>
  <c r="H167" i="2"/>
  <c r="O147" i="3" l="1"/>
  <c r="N17" i="4"/>
  <c r="D20" i="4"/>
  <c r="F329" i="2"/>
  <c r="I137" i="3" s="1"/>
  <c r="F147" i="3"/>
  <c r="F339" i="2" l="1"/>
  <c r="K20" i="2" s="1"/>
  <c r="F330" i="2"/>
</calcChain>
</file>

<file path=xl/sharedStrings.xml><?xml version="1.0" encoding="utf-8"?>
<sst xmlns="http://schemas.openxmlformats.org/spreadsheetml/2006/main" count="1245" uniqueCount="380">
  <si>
    <t>Lampiran Peraturan Kepala Desa</t>
  </si>
  <si>
    <t>Nomor : .....................</t>
  </si>
  <si>
    <t>Tahun  : 2024</t>
  </si>
  <si>
    <t>PENJABARAN ANGGARAN PENDAPATAN DAN BELANJA DESA PEMERINTAH DESA KARANGANYAR</t>
  </si>
  <si>
    <t>TAHUN ANGGARAN 2024</t>
  </si>
  <si>
    <t>KODE REKENING</t>
  </si>
  <si>
    <t>URAIAN</t>
  </si>
  <si>
    <t>KELUARAN/OUT  PUT</t>
  </si>
  <si>
    <t>ANGGARAN</t>
  </si>
  <si>
    <t>SUMBER DANA</t>
  </si>
  <si>
    <t>VOLUME</t>
  </si>
  <si>
    <t>SATUAN</t>
  </si>
  <si>
    <t>4.</t>
  </si>
  <si>
    <t>PENDAPATAN</t>
  </si>
  <si>
    <t>4.1.</t>
  </si>
  <si>
    <t xml:space="preserve">Pendapatan Asli Desa </t>
  </si>
  <si>
    <t>4.1.2.</t>
  </si>
  <si>
    <t>Hasil Aset Desa</t>
  </si>
  <si>
    <t>4.1.2.01</t>
  </si>
  <si>
    <t xml:space="preserve">Pengelolaan Tanah Kas Desa </t>
  </si>
  <si>
    <t>4.2.</t>
  </si>
  <si>
    <t>Pendapatan Transfer</t>
  </si>
  <si>
    <t>4.2.1.</t>
  </si>
  <si>
    <t xml:space="preserve">Dana Desa </t>
  </si>
  <si>
    <t>4.2.1.01</t>
  </si>
  <si>
    <t>Dana Desa</t>
  </si>
  <si>
    <t>4.2.2.</t>
  </si>
  <si>
    <t>Bagi Hasil Pajak dan Retribusi</t>
  </si>
  <si>
    <t>4.2.2.01</t>
  </si>
  <si>
    <t xml:space="preserve">Bagi Hasil Pajak dan Retribusi Daerah Kabupaten/Kota </t>
  </si>
  <si>
    <t>4.2.3.</t>
  </si>
  <si>
    <t>Alokasi Dana Desa</t>
  </si>
  <si>
    <t>4.2.3.01</t>
  </si>
  <si>
    <t>4.2.4.</t>
  </si>
  <si>
    <t>Bantuan Keuangan Provinsi</t>
  </si>
  <si>
    <t>4.2.4.01</t>
  </si>
  <si>
    <t xml:space="preserve">Bantuan Keuangan dari APBD Provinsi </t>
  </si>
  <si>
    <t>4.3.</t>
  </si>
  <si>
    <t>Pendapatan Lain-lain</t>
  </si>
  <si>
    <t>4.3.6.</t>
  </si>
  <si>
    <t>Bunga Bank</t>
  </si>
  <si>
    <t>4.3.6.01</t>
  </si>
  <si>
    <t>JUMLAH PENDAPATAN</t>
  </si>
  <si>
    <t>5.</t>
  </si>
  <si>
    <t>BELANJA</t>
  </si>
  <si>
    <t>BIDANG PENYELENGGARAN PEMERINTAHAN DESA</t>
  </si>
  <si>
    <t>01.01.</t>
  </si>
  <si>
    <t>Penyelenggaran Belanja Siltap, Tunjangan dan Operasional Pemerintahan Desa</t>
  </si>
  <si>
    <t>1.01.01.</t>
  </si>
  <si>
    <t>Penyediaan Penghasilan Tetap dan Tunjangan Kepala Desa</t>
  </si>
  <si>
    <t>5.1.</t>
  </si>
  <si>
    <t>Belanja Pegawai</t>
  </si>
  <si>
    <t>5.1.1.</t>
  </si>
  <si>
    <t xml:space="preserve">Penghasilan Tetap dan Tunjangan Kepala Desa </t>
  </si>
  <si>
    <t>5.1.1.01</t>
  </si>
  <si>
    <t>Penghasilan Tetap Kepala Desa</t>
  </si>
  <si>
    <t>add</t>
  </si>
  <si>
    <t>5.1.1.02</t>
  </si>
  <si>
    <t>Tunjangan Kepala Desa</t>
  </si>
  <si>
    <t>5.1.1.90</t>
  </si>
  <si>
    <t>Tambahan Tunjangan Kepala Desa</t>
  </si>
  <si>
    <t>pad</t>
  </si>
  <si>
    <t>1.01.02.</t>
  </si>
  <si>
    <t>Penyediaan Penghasilan Tetap dan Tunjangan Perangkat Desa</t>
  </si>
  <si>
    <t>5.1.2.</t>
  </si>
  <si>
    <t xml:space="preserve">Penghasilan Tetap dan Tunjangan Perangkat Desa </t>
  </si>
  <si>
    <t>5.1.2.01</t>
  </si>
  <si>
    <t>Penghasilan Tetap Perangkat Desa</t>
  </si>
  <si>
    <t>5.1.2.02</t>
  </si>
  <si>
    <t>Tunjangan Perangkat Desa</t>
  </si>
  <si>
    <t>5.1.2.90</t>
  </si>
  <si>
    <t>Tambahan Tunjangan Perangkat Desa</t>
  </si>
  <si>
    <t>1.01.03.</t>
  </si>
  <si>
    <t>Penyediaan Jaminan Sosial bagi Kepala Desa dan Perangkat Desa</t>
  </si>
  <si>
    <t>5.1.3.</t>
  </si>
  <si>
    <t xml:space="preserve">Jaminan Sosial Kepala Desa dan Perangkat Desa </t>
  </si>
  <si>
    <t>5.1.3.03</t>
  </si>
  <si>
    <t>Jaminan Ketenagakerjaan Kepala Desa</t>
  </si>
  <si>
    <t>5.1.3.04</t>
  </si>
  <si>
    <t xml:space="preserve"> Jaminan  Ketenagakerjaan Perangkat Desa</t>
  </si>
  <si>
    <t>1.01.04.</t>
  </si>
  <si>
    <t>Penyediaan Operasional Pemerintah Desa (ATK, Honor PKPKD dan PPKD dll)</t>
  </si>
  <si>
    <t>5.2.</t>
  </si>
  <si>
    <t xml:space="preserve">Belanja Barang dan Jasa </t>
  </si>
  <si>
    <t>5.2.1.</t>
  </si>
  <si>
    <t>Belanja Barang Perlengkapan</t>
  </si>
  <si>
    <t>5.2.1.01</t>
  </si>
  <si>
    <t xml:space="preserve">Belanja Alat Tulis Kantor dan Benda Pos </t>
  </si>
  <si>
    <t>5.2.1.06</t>
  </si>
  <si>
    <t xml:space="preserve"> Belanja Barang Konsumsi (Makan/Minum)  </t>
  </si>
  <si>
    <t>5.2.2.</t>
  </si>
  <si>
    <t>Belanja Jasa Honorarium</t>
  </si>
  <si>
    <t>5.2.2.05</t>
  </si>
  <si>
    <t>Belanja Jasa Honorarium Petugas ( Operator Siskeu )</t>
  </si>
  <si>
    <t>5.2.2.06</t>
  </si>
  <si>
    <t xml:space="preserve">Belanja Jasa Honorarium PKPKD dan PPKD </t>
  </si>
  <si>
    <t>5.2.5.</t>
  </si>
  <si>
    <t>Belanja Operasional Perkantoran</t>
  </si>
  <si>
    <t>5.2.5.01</t>
  </si>
  <si>
    <t>Belanja Jasa Langganan Listrik</t>
  </si>
  <si>
    <t>1.01.05.</t>
  </si>
  <si>
    <t>Penyediaan Tunjangan BPD</t>
  </si>
  <si>
    <t xml:space="preserve">Belanja Pegawai </t>
  </si>
  <si>
    <t>5.1.4.</t>
  </si>
  <si>
    <t>Tunjangan BPD</t>
  </si>
  <si>
    <t>5.1.4.01</t>
  </si>
  <si>
    <t xml:space="preserve">Tunjangan Kedudukan BPD </t>
  </si>
  <si>
    <t>1.01.06.</t>
  </si>
  <si>
    <t>Penyediaan Operasional BPD (rapat, ATK, Makan Minum, Pakaian Seragam, Listrik dll)</t>
  </si>
  <si>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Belanja Barang dan Jasa</t>
    </r>
  </si>
  <si>
    <t xml:space="preserve"> Belanja Jasa Honorarium</t>
  </si>
  <si>
    <t>5.2.2.99</t>
  </si>
  <si>
    <r>
      <rPr>
        <sz val="11"/>
        <color theme="1"/>
        <rFont val="Arial"/>
        <family val="2"/>
      </rPr>
      <t xml:space="preserve">Belanja Jasa Honorarium Lainnya </t>
    </r>
    <r>
      <rPr>
        <b/>
        <sz val="11"/>
        <color theme="1"/>
        <rFont val="Arial"/>
        <family val="2"/>
      </rPr>
      <t xml:space="preserve"> </t>
    </r>
  </si>
  <si>
    <t>1.01.08.</t>
  </si>
  <si>
    <t>Penyediaan Operasional Pemerintah Desa yang bersumber dari Dana Desa</t>
  </si>
  <si>
    <t>dd</t>
  </si>
  <si>
    <t>5.2.2.01</t>
  </si>
  <si>
    <t>5.2.2.02</t>
  </si>
  <si>
    <t>5.2.3.</t>
  </si>
  <si>
    <t>Belanja Perjalanan Dinas</t>
  </si>
  <si>
    <t>5.2.3.01</t>
  </si>
  <si>
    <t xml:space="preserve">Belanja Perjalanan Dinas Dalam Kabupaten/Kota </t>
  </si>
  <si>
    <t>5.2.3.02</t>
  </si>
  <si>
    <t>01.02.</t>
  </si>
  <si>
    <t>Penyediaan Sarana Prasarana Pemerintahan Desa</t>
  </si>
  <si>
    <t>1.02.01.</t>
  </si>
  <si>
    <t>Penyediaan Sarana (Aset Tetap) Perkantoran/Pemerintahan</t>
  </si>
  <si>
    <t>Belanja Jasa Honorarium Petugas</t>
  </si>
  <si>
    <t>01.03.</t>
  </si>
  <si>
    <t>Pengelolaan Administrasi Kependudukan, Pencatatan Sipil, Statistik dan Kearsipan</t>
  </si>
  <si>
    <t>1.03.01.</t>
  </si>
  <si>
    <t>Pelayanan Administrasi Umum dan Kependudukan</t>
  </si>
  <si>
    <t>pbh</t>
  </si>
  <si>
    <t>Belanja Alat Tulis Kantor dan Benda Pos</t>
  </si>
  <si>
    <t>1.03.02.</t>
  </si>
  <si>
    <t>Penyusunan, Pendataan, dan Pemutakhiran Profil Desa **)</t>
  </si>
  <si>
    <t>1.03.05.</t>
  </si>
  <si>
    <t>Pemetaan dan Analisis Kemiskinan Desa secara Partisipatif</t>
  </si>
  <si>
    <t>dll</t>
  </si>
  <si>
    <t>01.03.92</t>
  </si>
  <si>
    <t>Pendataan Desa</t>
  </si>
  <si>
    <t xml:space="preserve">Belanja Alat Tulis Kantor dan Benda </t>
  </si>
  <si>
    <t xml:space="preserve"> Belanja Barang Konsumsi (Makan/Minum) </t>
  </si>
  <si>
    <t>5.2.1.99</t>
  </si>
  <si>
    <t>Belanja Barang Perlengkapan Lainnya</t>
  </si>
  <si>
    <t>5.2.2.04</t>
  </si>
  <si>
    <t xml:space="preserve">Belanja Jasa Honorarium Tenaga Ahli/Profesi/Konsultan/Narasumber </t>
  </si>
  <si>
    <t xml:space="preserve">Belanja Operasional Perkantoran </t>
  </si>
  <si>
    <t xml:space="preserve">Belanja Jasa Langganan Internet/Paket Data </t>
  </si>
  <si>
    <t>5.2.5.02</t>
  </si>
  <si>
    <t>Belanja jasa service laptop</t>
  </si>
  <si>
    <t>5.3.</t>
  </si>
  <si>
    <t>Belanja Modal</t>
  </si>
  <si>
    <t>5.3.2.</t>
  </si>
  <si>
    <t xml:space="preserve">Belanja Modal Pengadaan Peralatan, Mesin dan Alat Berat </t>
  </si>
  <si>
    <t>5.3.2.03</t>
  </si>
  <si>
    <t>Belanja Modal Laptop</t>
  </si>
  <si>
    <t>01.03.93</t>
  </si>
  <si>
    <t>Pelayanan Registrasi Kependudukan dan Pencatatan Sipil Tingkat Desa</t>
  </si>
  <si>
    <t>01.04.</t>
  </si>
  <si>
    <t>Penyelenggaraan Tata Praja Pemerintahan, Perencanaan, Keuangan dan Pelaporan</t>
  </si>
  <si>
    <t>1.04.01.</t>
  </si>
  <si>
    <t>Penyelenggaraan Musyawarah Perencanaan Desa/Pembahasan APBDes (Reguler)</t>
  </si>
  <si>
    <t>Belanja Barang Konsumsi (Makan/Minum)</t>
  </si>
  <si>
    <t>1.04.02.</t>
  </si>
  <si>
    <t>Penyelenggaraan Musyawaran Desa Lainnya (Musdus, rembug desa Non Reguler)</t>
  </si>
  <si>
    <t>1.04.03.</t>
  </si>
  <si>
    <t>Penyusunan Dokumen Perencanaan Desa (RPJMDesa/RKPDesa dll)</t>
  </si>
  <si>
    <t>Belanja Barang dan Jasa</t>
  </si>
  <si>
    <t xml:space="preserve"> Belanja Barang Perlengkapan</t>
  </si>
  <si>
    <t>1.04.04.</t>
  </si>
  <si>
    <t>Penyusunan Dokumen Keuangan Desa (APBDes, APBDes Perubahan, LPJ dll)</t>
  </si>
  <si>
    <t>1.04.07.</t>
  </si>
  <si>
    <t>Penyusunan Laporan Kepala Desa, LPPDesa dan Informasi Kepada Masyarakat</t>
  </si>
  <si>
    <t>5.2</t>
  </si>
  <si>
    <t>Belanja barang dan jasa</t>
  </si>
  <si>
    <t>Belanja barang perlengkapan</t>
  </si>
  <si>
    <t>Alat Tulis Kantor</t>
  </si>
  <si>
    <t>1.04.97.</t>
  </si>
  <si>
    <t>Sosialisasi Berbagai Peraturan Perundang-undangan di Tingkat Desa</t>
  </si>
  <si>
    <t>5.2.1</t>
  </si>
  <si>
    <t>Belanja perlengkapan</t>
  </si>
  <si>
    <t>01.05.</t>
  </si>
  <si>
    <t>Sub Bidang Pertanahan</t>
  </si>
  <si>
    <t>1.05.06.</t>
  </si>
  <si>
    <t>Adminstrasi Pajak Bumi dan Bangunan (PBB)</t>
  </si>
  <si>
    <t>PBH</t>
  </si>
  <si>
    <t>5.2.5.07</t>
  </si>
  <si>
    <t>Belanja Jasa Perpanjangan Ijin/Pajak</t>
  </si>
  <si>
    <t>01.05.94</t>
  </si>
  <si>
    <t>Pengelolaan Tanah Kas Desa</t>
  </si>
  <si>
    <t xml:space="preserve"> Belanja Barang dan Jasa </t>
  </si>
  <si>
    <t>BIDANG PELAKSANAAN PEMBANGUNAN DESA</t>
  </si>
  <si>
    <t>DD</t>
  </si>
  <si>
    <t>02.01.</t>
  </si>
  <si>
    <t>Sub Bidang Pendidikan</t>
  </si>
  <si>
    <t>02.01.01</t>
  </si>
  <si>
    <t>Penyelenggaran PAUD/TK/TPA/TKA/TPQ/Madrasah NonFormal Milik Desa (Honor, Pakaian dll)</t>
  </si>
  <si>
    <t>5.2.2.03</t>
  </si>
  <si>
    <t>Belanja Jasa Honorarium/Insentif Pelayanan Desa</t>
  </si>
  <si>
    <t>02.01.08</t>
  </si>
  <si>
    <t>Pengelolaan Perpustakaan Milik Desa (Pengadaan Buku, Honor, Taman Baca)</t>
  </si>
  <si>
    <t>Belanja ATK ( Buku Bacaan untuk  Perpustakaan )</t>
  </si>
  <si>
    <t>02.02.</t>
  </si>
  <si>
    <t>Sub Bidang Kesehatan</t>
  </si>
  <si>
    <t>2.02.02.</t>
  </si>
  <si>
    <t>Penyelenggaraan Posyandu (Mkn Tambahan, Kls Bumil, Lamsia, Insentif)</t>
  </si>
  <si>
    <t>5.2.7.</t>
  </si>
  <si>
    <t xml:space="preserve">Belanja Barang dan Jasa yang Diserahkan kepada Masyarakat </t>
  </si>
  <si>
    <t>5.2.7.99</t>
  </si>
  <si>
    <t>Belanja Barang untuk Diserahkan kepada Masyarakat Lainnya</t>
  </si>
  <si>
    <t>2.02.04.</t>
  </si>
  <si>
    <t>Penyelenggaraan Desa Siaga Kesehatan</t>
  </si>
  <si>
    <t>Belanja Jasa Honorarium Nara Sumber</t>
  </si>
  <si>
    <t>02.02.90</t>
  </si>
  <si>
    <t>Pengadaan/Pembangunan/Pengembangan/Pemeliharaan Sarana dan Prasarana Kesehatan/Air Bersih/Sanitasi/K</t>
  </si>
  <si>
    <t>Pembangunan Jamban Sehat</t>
  </si>
  <si>
    <t>5.3</t>
  </si>
  <si>
    <t>5.3.5</t>
  </si>
  <si>
    <t>Belanja  Bahan Baku/Material</t>
  </si>
  <si>
    <t>02.02.91</t>
  </si>
  <si>
    <t>Pengadaan/Pembangunan/Pengembangan/Pemeliharaan Sarana dan Prasarana Mobil/Kapal Motor untuk Ambu</t>
  </si>
  <si>
    <t>Belanja Service Ambulance Desa</t>
  </si>
  <si>
    <t>Belanja ban luar</t>
  </si>
  <si>
    <t>5.2.2</t>
  </si>
  <si>
    <t>Belanja jasa honorarium</t>
  </si>
  <si>
    <t>Belanja jasa service ambulance</t>
  </si>
  <si>
    <t>5.2.5</t>
  </si>
  <si>
    <t>5.2.5,01</t>
  </si>
  <si>
    <t>Belanja jasa pajak ambulance desa</t>
  </si>
  <si>
    <t>02.02.96</t>
  </si>
  <si>
    <t>Pengadaan/pembangunan/pengembangan/ pemeliharaan sarana prasarana alat bantu penyandang disabilitas/p</t>
  </si>
  <si>
    <t>Belanja Perlengkapan Penyandang Disabilitas</t>
  </si>
  <si>
    <t>5.2.7</t>
  </si>
  <si>
    <t>Belanja barang dan jasa untuk diserahkan kepada masyarakat</t>
  </si>
  <si>
    <t>02.03.</t>
  </si>
  <si>
    <t xml:space="preserve">Sub Bidang Pekerjaan Umum dan Penataan Ruang  </t>
  </si>
  <si>
    <t>2.03.10.</t>
  </si>
  <si>
    <t>Pembangunan/Rehabilitas/Peningkatan/Pengerasan Jalan Desa **)</t>
  </si>
  <si>
    <t>5.3.5.</t>
  </si>
  <si>
    <t>Belanja Modal Jalan/Prasarana Jalan</t>
  </si>
  <si>
    <t>5.3.5.01</t>
  </si>
  <si>
    <t xml:space="preserve">Belanja Modal Jalan - Honor Tim Pelaksana Kegiatan </t>
  </si>
  <si>
    <t>5.3.5.02</t>
  </si>
  <si>
    <t>Belanja Modal Jalan - Upah Tenaga Kerja</t>
  </si>
  <si>
    <t>5.3.5.03</t>
  </si>
  <si>
    <t xml:space="preserve">Belanja Modal Jalan - Bahan Baku/Material  </t>
  </si>
  <si>
    <t>5.3.5.04</t>
  </si>
  <si>
    <t>Belanja Modal Jalan - Sewa Peralatan</t>
  </si>
  <si>
    <t>5.3.5.05</t>
  </si>
  <si>
    <t>Belanja Modal Jalan - Administrasi Kegiatan</t>
  </si>
  <si>
    <t>2.03.12.</t>
  </si>
  <si>
    <t>Pembangunan/Rehabilitasi/Peningkatan/Pengerasan Jalan Usaha Tani **)</t>
  </si>
  <si>
    <t>Belanja Modal Jalan - Honor Tim Pelaksana Kegiatan</t>
  </si>
  <si>
    <t>Belanja Modal Jalan - Bahan Baku/Material</t>
  </si>
  <si>
    <t xml:space="preserve">Belanja Modal Jalan - Sewa Peralatan </t>
  </si>
  <si>
    <t>02.04.</t>
  </si>
  <si>
    <t>Sub Bidang Kawasan Pemukiman</t>
  </si>
  <si>
    <t>2.04.01.</t>
  </si>
  <si>
    <t>Dukungan Pelaksanaan Program Pembangunan/Rehab Rumah Tidak Layak Huni GAKIN</t>
  </si>
  <si>
    <t xml:space="preserve"> Belanja Barang untuk Diserahkan kepada Masyarakat Lainnya</t>
  </si>
  <si>
    <t>pbp</t>
  </si>
  <si>
    <t>02.04.11</t>
  </si>
  <si>
    <t>Pengadaan/pembangunan/pengembangan/ pemeliharaan Sarana dan Prasarana Kesehatan/ Air Bersih /sanitasi</t>
  </si>
  <si>
    <t>5.3.8</t>
  </si>
  <si>
    <t>Belanja Modal Instalasi/Sarana Air Bersih</t>
  </si>
  <si>
    <t>5.3.8.2</t>
  </si>
  <si>
    <t>Belanja Modal Sarana Air Bersih - Upah Tenaga Kerja</t>
  </si>
  <si>
    <t>5.3.8.3</t>
  </si>
  <si>
    <t>Belanja Modal Sarana Air Bersih - Bahan Baku/Material</t>
  </si>
  <si>
    <t>02.06.</t>
  </si>
  <si>
    <t xml:space="preserve">Sub Bidang Perhubungan, Komunikasi dan Informatika </t>
  </si>
  <si>
    <t>2.06.02.</t>
  </si>
  <si>
    <t xml:space="preserve">Penyelenggaraan Informasi Publik Desa (Poster, Baliho Dll) </t>
  </si>
  <si>
    <t>5.2.1.08</t>
  </si>
  <si>
    <t>Belanja Bendera/Umbul-umbul/Spanduk</t>
  </si>
  <si>
    <t>02.06.92</t>
  </si>
  <si>
    <t>Pengadaan/pembangunan/pengembangan/pemeliharaan jaringan internet untuk warga Desa/website Desa/pera</t>
  </si>
  <si>
    <t>5.2.1.09</t>
  </si>
  <si>
    <t>Belanja jasa langganan internet</t>
  </si>
  <si>
    <t xml:space="preserve">Belanja Jasa Honorarium Lainnya </t>
  </si>
  <si>
    <t>5.2.4.</t>
  </si>
  <si>
    <t>Belanja Jasa Sewa</t>
  </si>
  <si>
    <t>5.2.4.99</t>
  </si>
  <si>
    <t>Belanja Jasa Sewa Lainnya</t>
  </si>
  <si>
    <t>BIDANG PEMBINAAN KEMASYARAKATAN</t>
  </si>
  <si>
    <t>.03.02</t>
  </si>
  <si>
    <t>Sub Bidang Kebudayaan dan Keagamaan</t>
  </si>
  <si>
    <t>03.02.90</t>
  </si>
  <si>
    <t xml:space="preserve">Pembinaan Kerukunan Umat Beragama </t>
  </si>
  <si>
    <t>5.2.1.06.</t>
  </si>
  <si>
    <t>Belanja barang konsumsi</t>
  </si>
  <si>
    <t>Belanja jasa honor ustadz/kiyai</t>
  </si>
  <si>
    <t>03.03</t>
  </si>
  <si>
    <t>Sub Bidang Kepemudaan dan Olahraga</t>
  </si>
  <si>
    <t xml:space="preserve">03.03.03. </t>
  </si>
  <si>
    <t>Penyelenggaraan Festival/Lomba Kepemudaan dan Olaraga Tingkat Desa</t>
  </si>
  <si>
    <t>5.2.1.02</t>
  </si>
  <si>
    <t xml:space="preserve">Belanja barang/hadiah lomba </t>
  </si>
  <si>
    <t>5.2.4</t>
  </si>
  <si>
    <t>03.04.</t>
  </si>
  <si>
    <t xml:space="preserve">Sub Bidang Kelembagaan Masyarakat </t>
  </si>
  <si>
    <t>3.04.02.</t>
  </si>
  <si>
    <t>Pembinaan LKMD/LPM/LPMD</t>
  </si>
  <si>
    <t>PAD</t>
  </si>
  <si>
    <t>3.04.03.</t>
  </si>
  <si>
    <t>Pembinaan PKK</t>
  </si>
  <si>
    <t xml:space="preserve">Belanja Barang Konsumsi (Makan/Minum) </t>
  </si>
  <si>
    <t xml:space="preserve">Belanja Jasa Honorarium Petugas </t>
  </si>
  <si>
    <t>Belanja Perjalanan Dinas Dalam Kabupaten/Kota</t>
  </si>
  <si>
    <t>03.04.91</t>
  </si>
  <si>
    <t>Pembinaan lembaga kemasyarakatan Desa</t>
  </si>
  <si>
    <t xml:space="preserve"> Belanja Barang Konsumsi (Makan/Minum)</t>
  </si>
  <si>
    <t>BIDANG PEMBERDAYAAN MASYARAKAT</t>
  </si>
  <si>
    <t>4.02</t>
  </si>
  <si>
    <t>Sub Bidang Pertanian dan Peternakan</t>
  </si>
  <si>
    <t>4.02.91</t>
  </si>
  <si>
    <t>Pelatihan Kelompok Tani</t>
  </si>
  <si>
    <t xml:space="preserve">04.03. </t>
  </si>
  <si>
    <t>Sub Bidang Peningkatan Kapasitas Aparatur Desa</t>
  </si>
  <si>
    <t xml:space="preserve">04.03.90 </t>
  </si>
  <si>
    <t>Pelatihan bagi kepala Desa/Perangkat Desa/Badan Permusyawaratan Desa</t>
  </si>
  <si>
    <t>04.04.</t>
  </si>
  <si>
    <t>Sub Bidang Pemberdayaan Perempuan, Perlindungan Anak dan Keluarga</t>
  </si>
  <si>
    <t>04.04.96</t>
  </si>
  <si>
    <t>Bantuan insentif untuk kader kesehatan masyarakat/ bantuan insentif guru Pendidikan Anak Usia Dini/</t>
  </si>
  <si>
    <t>Belanja Jasa Honorarium Lainnya</t>
  </si>
  <si>
    <t>BIDANG PENANGGULANGAN BENCANA, DARURAT DAN MENDESAK DESA</t>
  </si>
  <si>
    <t>05.03.</t>
  </si>
  <si>
    <t xml:space="preserve">Sub Bidang Keadaan Mendesak </t>
  </si>
  <si>
    <t>5.03.01.</t>
  </si>
  <si>
    <t xml:space="preserve">Penanganan Keadaan Mendesak </t>
  </si>
  <si>
    <t>5.4.</t>
  </si>
  <si>
    <t>Belanja Tidak Terduga</t>
  </si>
  <si>
    <t>5.4.1.</t>
  </si>
  <si>
    <t>5.4.1.01</t>
  </si>
  <si>
    <t>JUMLAH BELANJA</t>
  </si>
  <si>
    <t>SURPLUS DEFISIT</t>
  </si>
  <si>
    <t>6.</t>
  </si>
  <si>
    <t>PEMBIAYAAN</t>
  </si>
  <si>
    <t>6.1.</t>
  </si>
  <si>
    <t xml:space="preserve">Penerimaan Pembiayaan </t>
  </si>
  <si>
    <t>6.1.1.</t>
  </si>
  <si>
    <t>SILPA Tahun Sebelumnya</t>
  </si>
  <si>
    <t>6.1.1.01</t>
  </si>
  <si>
    <t xml:space="preserve">SILPA Tahun Sebelumnya </t>
  </si>
  <si>
    <t>6.2.</t>
  </si>
  <si>
    <t xml:space="preserve">Pengeluaran Pembiayaan </t>
  </si>
  <si>
    <t>6.2.2.</t>
  </si>
  <si>
    <t>Penyertaan Modal Desa</t>
  </si>
  <si>
    <t>6.2.2.01</t>
  </si>
  <si>
    <t>PEMBIAYAAN NETTO</t>
  </si>
  <si>
    <t>SISA LEEBIH/(KURANG) PEMBIAYAAN ANGGARAN</t>
  </si>
  <si>
    <t xml:space="preserve"> </t>
  </si>
  <si>
    <t>KEPALA DESA</t>
  </si>
  <si>
    <t>MAHMUDIN</t>
  </si>
  <si>
    <t>Nomor : ........</t>
  </si>
  <si>
    <t>Tahun : 2023</t>
  </si>
  <si>
    <t>KELUARAN/OUTPUT</t>
  </si>
  <si>
    <t>ADD</t>
  </si>
  <si>
    <t>PBP</t>
  </si>
  <si>
    <t>DLL</t>
  </si>
  <si>
    <t>Belanja Perjalanan Dinas ke Kabupaten/Kota</t>
  </si>
  <si>
    <t>Belanja Perjalanan Dinas ke Kecamatan</t>
  </si>
  <si>
    <t>5.2.1.07</t>
  </si>
  <si>
    <t>Belanja barang dan jasa untuk diserahkan kepada masyarakat ( peralatan sekolah bagi siswa miskin berprestasi )</t>
  </si>
  <si>
    <t>Belanja konsumsi ( makan/minum  rapat, amuan tamu )</t>
  </si>
  <si>
    <t>Penyediaan Insentif/Operasional RT/RW</t>
  </si>
  <si>
    <t>1.01.07</t>
  </si>
  <si>
    <t>Belanja jasa honorarium/insentif  RT/RW</t>
  </si>
  <si>
    <t>03.01.</t>
  </si>
  <si>
    <t xml:space="preserve"> Sub Bidang Ketenteraman, Ketertiban Umum dan Perlindungan Masyarakat</t>
  </si>
  <si>
    <t>03.01.90</t>
  </si>
  <si>
    <t>Pembinaan keamanan dan ketertiban</t>
  </si>
  <si>
    <t xml:space="preserve">KARANGANYAR, 31 Desember 2023 </t>
  </si>
  <si>
    <t>Sub Bidang Peningkatan Kapasitas Kelembagaan Desa</t>
  </si>
  <si>
    <t>Belanja jasa honorarium Linmas</t>
  </si>
  <si>
    <t>Belanja konsumsi ( makan/minum  rapat,)</t>
  </si>
  <si>
    <t>ANGGARAN PENDAPATAN DAN BELANJA DESA PEMERINTAH DESA KARANGANYAR</t>
  </si>
  <si>
    <t>Lampiran Peraturan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</si>
</sst>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</cellStyleXfs>
  <cellXfs count="107">
    <xf numFmtId="0" fontId="0" fillId="0" borderId="0" xfId="0"/>
    <xf numFmtId="3" fontId="3" fillId="3" borderId="1" xfId="0" applyNumberFormat="1" applyFont="1" applyFill="1" applyBorder="1" applyAlignment="1">
      <alignment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3" fontId="2" fillId="3" borderId="1" xfId="0" applyNumberFormat="1" applyFont="1" applyFill="1" applyBorder="1"/>
    <xf numFmtId="164" fontId="0" fillId="0" borderId="0" xfId="1" applyFont="1" applyAlignment="1"/>
    <xf numFmtId="165" fontId="0" fillId="0" borderId="0" xfId="1" applyNumberFormat="1" applyFont="1" applyAlignment="1"/>
    <xf numFmtId="3" fontId="0" fillId="0" borderId="0" xfId="0" applyNumberFormat="1"/>
    <xf numFmtId="165" fontId="0" fillId="0" borderId="0" xfId="0" applyNumberFormat="1"/>
    <xf numFmtId="3" fontId="2" fillId="3" borderId="1" xfId="0" applyNumberFormat="1" applyFont="1" applyFill="1" applyBorder="1" applyAlignment="1">
      <alignment vertical="center" wrapText="1"/>
    </xf>
    <xf numFmtId="164" fontId="0" fillId="0" borderId="0" xfId="0" applyNumberFormat="1"/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top" wrapText="1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3" fontId="4" fillId="3" borderId="0" xfId="0" applyNumberFormat="1" applyFont="1" applyFill="1"/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3" fontId="4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/>
    <xf numFmtId="0" fontId="5" fillId="3" borderId="1" xfId="0" applyFont="1" applyFill="1" applyBorder="1"/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/>
    </xf>
    <xf numFmtId="0" fontId="4" fillId="3" borderId="7" xfId="0" applyFont="1" applyFill="1" applyBorder="1" applyAlignment="1">
      <alignment vertical="center" wrapText="1"/>
    </xf>
    <xf numFmtId="165" fontId="4" fillId="3" borderId="0" xfId="1" applyNumberFormat="1" applyFont="1" applyFill="1" applyAlignment="1"/>
    <xf numFmtId="3" fontId="3" fillId="3" borderId="1" xfId="0" applyNumberFormat="1" applyFont="1" applyFill="1" applyBorder="1"/>
    <xf numFmtId="41" fontId="4" fillId="3" borderId="0" xfId="0" applyNumberFormat="1" applyFont="1" applyFill="1" applyAlignment="1">
      <alignment horizontal="center"/>
    </xf>
    <xf numFmtId="3" fontId="4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/>
    </xf>
    <xf numFmtId="3" fontId="2" fillId="3" borderId="1" xfId="0" applyNumberFormat="1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3" fontId="12" fillId="3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1" fillId="3" borderId="1" xfId="0" applyFont="1" applyFill="1" applyBorder="1" applyAlignment="1">
      <alignment horizontal="left"/>
    </xf>
    <xf numFmtId="3" fontId="12" fillId="3" borderId="1" xfId="0" applyNumberFormat="1" applyFont="1" applyFill="1" applyBorder="1" applyAlignment="1">
      <alignment horizontal="right" vertical="center" wrapText="1"/>
    </xf>
    <xf numFmtId="0" fontId="4" fillId="3" borderId="8" xfId="0" applyFont="1" applyFill="1" applyBorder="1"/>
    <xf numFmtId="0" fontId="4" fillId="3" borderId="8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1" fillId="0" borderId="1" xfId="0" applyFont="1" applyBorder="1"/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 wrapText="1"/>
    </xf>
    <xf numFmtId="3" fontId="12" fillId="2" borderId="6" xfId="0" applyNumberFormat="1" applyFont="1" applyFill="1" applyBorder="1" applyAlignment="1">
      <alignment horizontal="right" vertical="center" wrapText="1"/>
    </xf>
    <xf numFmtId="41" fontId="0" fillId="0" borderId="0" xfId="2" applyFont="1"/>
    <xf numFmtId="41" fontId="0" fillId="2" borderId="0" xfId="2" applyFont="1" applyFill="1"/>
    <xf numFmtId="41" fontId="0" fillId="0" borderId="0" xfId="0" applyNumberFormat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3" fontId="5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center" vertical="center"/>
    </xf>
    <xf numFmtId="0" fontId="4" fillId="3" borderId="9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vertical="center"/>
    </xf>
    <xf numFmtId="0" fontId="4" fillId="3" borderId="10" xfId="0" applyFont="1" applyFill="1" applyBorder="1"/>
    <xf numFmtId="0" fontId="4" fillId="3" borderId="11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/>
    <xf numFmtId="0" fontId="7" fillId="3" borderId="1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left" vertical="center" wrapText="1"/>
    </xf>
    <xf numFmtId="165" fontId="4" fillId="3" borderId="10" xfId="1" applyNumberFormat="1" applyFont="1" applyFill="1" applyBorder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41" fontId="2" fillId="3" borderId="1" xfId="0" applyNumberFormat="1" applyFont="1" applyFill="1" applyBorder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0"/>
  <sheetViews>
    <sheetView view="pageBreakPreview" topLeftCell="A317" zoomScaleNormal="85" zoomScaleSheetLayoutView="100" workbookViewId="0">
      <selection activeCell="A5" sqref="A5:G5"/>
    </sheetView>
  </sheetViews>
  <sheetFormatPr defaultColWidth="9" defaultRowHeight="14.25"/>
  <cols>
    <col min="1" max="1" width="9.140625" style="14" customWidth="1"/>
    <col min="2" max="2" width="8.85546875" style="15" customWidth="1"/>
    <col min="3" max="3" width="48.42578125" style="13" customWidth="1"/>
    <col min="4" max="5" width="11.42578125" style="13" customWidth="1"/>
    <col min="6" max="6" width="17.85546875" style="16" customWidth="1"/>
    <col min="7" max="7" width="14.28515625" style="13" customWidth="1"/>
    <col min="8" max="8" width="16.42578125" style="13"/>
    <col min="9" max="9" width="14.5703125" style="13"/>
    <col min="10" max="10" width="17.42578125" style="13"/>
    <col min="11" max="11" width="11.5703125" style="13"/>
    <col min="12" max="12" width="9" style="13"/>
    <col min="13" max="13" width="10.42578125" style="13"/>
    <col min="14" max="16384" width="9" style="13"/>
  </cols>
  <sheetData>
    <row r="1" spans="1:10">
      <c r="B1" s="17"/>
      <c r="C1" s="18"/>
      <c r="D1" s="18"/>
      <c r="E1" s="18" t="s">
        <v>0</v>
      </c>
      <c r="F1" s="19"/>
      <c r="G1" s="18"/>
    </row>
    <row r="2" spans="1:10">
      <c r="B2" s="17"/>
      <c r="C2" s="18"/>
      <c r="D2" s="18"/>
      <c r="E2" s="18" t="s">
        <v>1</v>
      </c>
      <c r="F2" s="19"/>
      <c r="G2" s="18"/>
    </row>
    <row r="3" spans="1:10">
      <c r="B3" s="17"/>
      <c r="C3" s="18"/>
      <c r="D3" s="18"/>
      <c r="E3" s="18" t="s">
        <v>2</v>
      </c>
      <c r="F3" s="19"/>
      <c r="G3" s="18"/>
    </row>
    <row r="5" spans="1:10" ht="15">
      <c r="A5" s="67" t="s">
        <v>3</v>
      </c>
      <c r="B5" s="68"/>
      <c r="C5" s="67"/>
      <c r="D5" s="67"/>
      <c r="E5" s="67"/>
      <c r="F5" s="69"/>
      <c r="G5" s="67"/>
    </row>
    <row r="6" spans="1:10" ht="6" customHeight="1"/>
    <row r="7" spans="1:10" ht="15">
      <c r="A7" s="67" t="s">
        <v>4</v>
      </c>
      <c r="B7" s="68"/>
      <c r="C7" s="67"/>
      <c r="D7" s="67"/>
      <c r="E7" s="67"/>
      <c r="F7" s="69"/>
      <c r="G7" s="67"/>
    </row>
    <row r="9" spans="1:10" ht="14.45" customHeight="1">
      <c r="A9" s="74" t="s">
        <v>5</v>
      </c>
      <c r="B9" s="75"/>
      <c r="C9" s="74" t="s">
        <v>6</v>
      </c>
      <c r="D9" s="74" t="s">
        <v>7</v>
      </c>
      <c r="E9" s="74"/>
      <c r="F9" s="84" t="s">
        <v>8</v>
      </c>
      <c r="G9" s="71" t="s">
        <v>9</v>
      </c>
    </row>
    <row r="10" spans="1:10">
      <c r="A10" s="74"/>
      <c r="B10" s="75"/>
      <c r="C10" s="74"/>
      <c r="D10" s="74"/>
      <c r="E10" s="74"/>
      <c r="F10" s="84"/>
      <c r="G10" s="72"/>
    </row>
    <row r="11" spans="1:10" ht="27.95" customHeight="1">
      <c r="A11" s="74"/>
      <c r="B11" s="75"/>
      <c r="C11" s="74"/>
      <c r="D11" s="64" t="s">
        <v>10</v>
      </c>
      <c r="E11" s="64" t="s">
        <v>11</v>
      </c>
      <c r="F11" s="84"/>
      <c r="G11" s="73"/>
      <c r="I11" s="16"/>
    </row>
    <row r="12" spans="1:10" ht="15">
      <c r="A12" s="64">
        <v>1</v>
      </c>
      <c r="B12" s="64">
        <v>2</v>
      </c>
      <c r="C12" s="64">
        <v>3</v>
      </c>
      <c r="D12" s="64">
        <v>4</v>
      </c>
      <c r="E12" s="64">
        <v>5</v>
      </c>
      <c r="F12" s="85">
        <v>6</v>
      </c>
      <c r="G12" s="66">
        <v>7</v>
      </c>
      <c r="I12" s="13">
        <f>84000000+92400000</f>
        <v>176400000</v>
      </c>
    </row>
    <row r="13" spans="1:10" ht="17.100000000000001" customHeight="1">
      <c r="A13" s="21"/>
      <c r="B13" s="22" t="s">
        <v>12</v>
      </c>
      <c r="C13" s="65" t="s">
        <v>13</v>
      </c>
      <c r="D13" s="11"/>
      <c r="E13" s="11"/>
      <c r="F13" s="9"/>
      <c r="G13" s="77"/>
      <c r="I13" s="16">
        <f>H15-I12</f>
        <v>63658000</v>
      </c>
    </row>
    <row r="14" spans="1:10" ht="17.100000000000001" customHeight="1">
      <c r="A14" s="21"/>
      <c r="B14" s="22"/>
      <c r="C14" s="24"/>
      <c r="D14" s="11"/>
      <c r="E14" s="11"/>
      <c r="F14" s="9"/>
      <c r="G14" s="78"/>
    </row>
    <row r="15" spans="1:10" ht="17.100000000000001" customHeight="1">
      <c r="A15" s="21"/>
      <c r="B15" s="65" t="s">
        <v>14</v>
      </c>
      <c r="C15" s="65" t="s">
        <v>15</v>
      </c>
      <c r="D15" s="11"/>
      <c r="E15" s="11"/>
      <c r="F15" s="3">
        <f>F16</f>
        <v>240058000</v>
      </c>
      <c r="G15" s="78"/>
      <c r="H15" s="16">
        <f>F40+F46+F49+F56+F55+F58+F161+F165+F61+F134+F149+F150+F154+F275+F273</f>
        <v>240058000</v>
      </c>
      <c r="J15" s="16">
        <f>F15-H15</f>
        <v>0</v>
      </c>
    </row>
    <row r="16" spans="1:10" ht="17.100000000000001" customHeight="1">
      <c r="A16" s="21"/>
      <c r="B16" s="22" t="s">
        <v>16</v>
      </c>
      <c r="C16" s="24" t="s">
        <v>17</v>
      </c>
      <c r="D16" s="11"/>
      <c r="E16" s="11"/>
      <c r="F16" s="2">
        <v>240058000</v>
      </c>
      <c r="G16" s="78"/>
    </row>
    <row r="17" spans="1:11" ht="17.100000000000001" customHeight="1">
      <c r="A17" s="21"/>
      <c r="B17" s="22" t="s">
        <v>18</v>
      </c>
      <c r="C17" s="22" t="s">
        <v>19</v>
      </c>
      <c r="D17" s="11"/>
      <c r="E17" s="11"/>
      <c r="F17" s="2">
        <v>240058000</v>
      </c>
      <c r="G17" s="78"/>
    </row>
    <row r="18" spans="1:11" ht="17.100000000000001" customHeight="1">
      <c r="A18" s="21"/>
      <c r="B18" s="65" t="s">
        <v>20</v>
      </c>
      <c r="C18" s="12" t="s">
        <v>21</v>
      </c>
      <c r="D18" s="11"/>
      <c r="E18" s="11"/>
      <c r="F18" s="3">
        <f>F19+F21+F23+F25</f>
        <v>2454477000</v>
      </c>
      <c r="G18" s="78"/>
      <c r="H18" s="16">
        <f>F19+F21+F23+F25</f>
        <v>2454477000</v>
      </c>
    </row>
    <row r="19" spans="1:11" ht="17.100000000000001" customHeight="1">
      <c r="A19" s="21"/>
      <c r="B19" s="22" t="s">
        <v>22</v>
      </c>
      <c r="C19" s="22" t="s">
        <v>23</v>
      </c>
      <c r="D19" s="11"/>
      <c r="E19" s="11"/>
      <c r="F19" s="2">
        <f>F20</f>
        <v>1660966000</v>
      </c>
      <c r="G19" s="78"/>
    </row>
    <row r="20" spans="1:11" ht="17.100000000000001" customHeight="1">
      <c r="A20" s="21"/>
      <c r="B20" s="22" t="s">
        <v>24</v>
      </c>
      <c r="C20" s="25" t="s">
        <v>25</v>
      </c>
      <c r="D20" s="11"/>
      <c r="E20" s="11"/>
      <c r="F20" s="2">
        <v>1660966000</v>
      </c>
      <c r="G20" s="78"/>
      <c r="H20" s="16">
        <f>F78+(F167-60000000)+F296+F323+F251+F260+F104</f>
        <v>1835966000</v>
      </c>
      <c r="J20" s="16">
        <f>F20-H20</f>
        <v>-175000000</v>
      </c>
      <c r="K20" s="16">
        <f>F339-J20</f>
        <v>175000000</v>
      </c>
    </row>
    <row r="21" spans="1:11" ht="17.100000000000001" customHeight="1">
      <c r="A21" s="21"/>
      <c r="B21" s="22" t="s">
        <v>26</v>
      </c>
      <c r="C21" s="22" t="s">
        <v>27</v>
      </c>
      <c r="D21" s="11"/>
      <c r="E21" s="11"/>
      <c r="F21" s="2">
        <f>F22</f>
        <v>25300000</v>
      </c>
      <c r="G21" s="78"/>
      <c r="H21" s="16">
        <f>F159+F276+F119+F126+F92</f>
        <v>25300000</v>
      </c>
      <c r="J21" s="16">
        <f>F21-H21</f>
        <v>0</v>
      </c>
    </row>
    <row r="22" spans="1:11" ht="27" customHeight="1">
      <c r="A22" s="21"/>
      <c r="B22" s="22" t="s">
        <v>28</v>
      </c>
      <c r="C22" s="22" t="s">
        <v>29</v>
      </c>
      <c r="D22" s="11"/>
      <c r="E22" s="11"/>
      <c r="F22" s="2">
        <v>25300000</v>
      </c>
      <c r="G22" s="78"/>
    </row>
    <row r="23" spans="1:11" ht="17.100000000000001" customHeight="1">
      <c r="A23" s="21"/>
      <c r="B23" s="22" t="s">
        <v>30</v>
      </c>
      <c r="C23" s="25" t="s">
        <v>31</v>
      </c>
      <c r="D23" s="11"/>
      <c r="E23" s="11"/>
      <c r="F23" s="2">
        <f>F24</f>
        <v>528211000</v>
      </c>
      <c r="G23" s="78"/>
    </row>
    <row r="24" spans="1:11" ht="17.100000000000001" customHeight="1">
      <c r="A24" s="21"/>
      <c r="B24" s="22" t="s">
        <v>32</v>
      </c>
      <c r="C24" s="22" t="s">
        <v>31</v>
      </c>
      <c r="D24" s="11"/>
      <c r="E24" s="11"/>
      <c r="F24" s="2">
        <v>528211000</v>
      </c>
      <c r="G24" s="78"/>
      <c r="H24" s="16">
        <f>F38+F39+F44+F45+F59+F63+F67+F86+F96+F135</f>
        <v>492461000</v>
      </c>
      <c r="J24" s="16">
        <f>F24-H24</f>
        <v>35750000</v>
      </c>
    </row>
    <row r="25" spans="1:11" ht="17.100000000000001" customHeight="1">
      <c r="A25" s="21"/>
      <c r="B25" s="22" t="s">
        <v>33</v>
      </c>
      <c r="C25" s="22" t="s">
        <v>34</v>
      </c>
      <c r="D25" s="11"/>
      <c r="E25" s="11"/>
      <c r="F25" s="2">
        <f>F26</f>
        <v>240000000</v>
      </c>
      <c r="G25" s="78"/>
      <c r="H25" s="16">
        <f>F223+F287</f>
        <v>65000000</v>
      </c>
      <c r="J25" s="16">
        <f>F25-H25</f>
        <v>175000000</v>
      </c>
    </row>
    <row r="26" spans="1:11" ht="17.100000000000001" customHeight="1">
      <c r="A26" s="21"/>
      <c r="B26" s="22" t="s">
        <v>35</v>
      </c>
      <c r="C26" s="22" t="s">
        <v>36</v>
      </c>
      <c r="D26" s="11"/>
      <c r="E26" s="11"/>
      <c r="F26" s="2">
        <f>65000000+175000000</f>
        <v>240000000</v>
      </c>
      <c r="G26" s="78"/>
    </row>
    <row r="27" spans="1:11" ht="17.100000000000001" customHeight="1">
      <c r="A27" s="21"/>
      <c r="B27" s="65" t="s">
        <v>37</v>
      </c>
      <c r="C27" s="26" t="s">
        <v>38</v>
      </c>
      <c r="D27" s="11"/>
      <c r="E27" s="11"/>
      <c r="F27" s="3">
        <f>F28</f>
        <v>4800000</v>
      </c>
      <c r="G27" s="78"/>
    </row>
    <row r="28" spans="1:11" ht="17.100000000000001" customHeight="1">
      <c r="A28" s="21"/>
      <c r="B28" s="22" t="s">
        <v>39</v>
      </c>
      <c r="C28" s="22" t="s">
        <v>40</v>
      </c>
      <c r="D28" s="11"/>
      <c r="E28" s="11"/>
      <c r="F28" s="2">
        <f>F29</f>
        <v>4800000</v>
      </c>
      <c r="G28" s="78"/>
    </row>
    <row r="29" spans="1:11" ht="17.100000000000001" customHeight="1">
      <c r="A29" s="21"/>
      <c r="B29" s="22" t="s">
        <v>41</v>
      </c>
      <c r="C29" s="22" t="s">
        <v>40</v>
      </c>
      <c r="D29" s="11"/>
      <c r="E29" s="11"/>
      <c r="F29" s="2">
        <v>4800000</v>
      </c>
      <c r="G29" s="79"/>
      <c r="H29" s="16">
        <f>F100+F142</f>
        <v>4800000</v>
      </c>
      <c r="J29" s="16">
        <f>F29-H29</f>
        <v>0</v>
      </c>
    </row>
    <row r="30" spans="1:11" ht="15" customHeight="1">
      <c r="A30" s="21"/>
      <c r="B30" s="22"/>
      <c r="C30" s="64" t="s">
        <v>42</v>
      </c>
      <c r="D30" s="22"/>
      <c r="E30" s="22"/>
      <c r="F30" s="3">
        <f>F27+F18+F15</f>
        <v>2699335000</v>
      </c>
      <c r="G30" s="79"/>
    </row>
    <row r="31" spans="1:11" ht="18.600000000000001" customHeight="1">
      <c r="A31" s="21"/>
      <c r="B31" s="22"/>
      <c r="C31" s="64"/>
      <c r="D31" s="22"/>
      <c r="E31" s="22"/>
      <c r="F31" s="3"/>
      <c r="G31" s="79"/>
      <c r="J31" s="16">
        <f>H15+H18+F27</f>
        <v>2699335000</v>
      </c>
    </row>
    <row r="32" spans="1:11" ht="18.600000000000001" customHeight="1">
      <c r="A32" s="21"/>
      <c r="B32" s="22" t="s">
        <v>43</v>
      </c>
      <c r="C32" s="65" t="s">
        <v>44</v>
      </c>
      <c r="D32" s="11"/>
      <c r="E32" s="11"/>
      <c r="F32" s="4"/>
      <c r="G32" s="78"/>
    </row>
    <row r="33" spans="1:10" ht="30">
      <c r="A33" s="64">
        <v>1</v>
      </c>
      <c r="B33" s="22"/>
      <c r="C33" s="65" t="s">
        <v>45</v>
      </c>
      <c r="D33" s="27"/>
      <c r="E33" s="27"/>
      <c r="F33" s="3">
        <f>F34+F86+F91+F125+F155</f>
        <v>844944800</v>
      </c>
      <c r="G33" s="80"/>
      <c r="H33" s="16"/>
      <c r="J33" s="16"/>
    </row>
    <row r="34" spans="1:10" ht="30">
      <c r="A34" s="64" t="s">
        <v>46</v>
      </c>
      <c r="B34" s="22"/>
      <c r="C34" s="65" t="s">
        <v>47</v>
      </c>
      <c r="D34" s="11"/>
      <c r="E34" s="11"/>
      <c r="F34" s="3">
        <f>F35+F41+F47+F52+F62+F67+F74+F78</f>
        <v>766189000</v>
      </c>
      <c r="G34" s="78"/>
      <c r="H34" s="16"/>
    </row>
    <row r="35" spans="1:10" ht="30">
      <c r="A35" s="64" t="s">
        <v>48</v>
      </c>
      <c r="B35" s="22"/>
      <c r="C35" s="65" t="s">
        <v>49</v>
      </c>
      <c r="D35" s="11"/>
      <c r="E35" s="11"/>
      <c r="F35" s="1">
        <f>F36</f>
        <v>122400000</v>
      </c>
      <c r="G35" s="78"/>
      <c r="H35" s="16"/>
    </row>
    <row r="36" spans="1:10" ht="15">
      <c r="A36" s="21" t="s">
        <v>48</v>
      </c>
      <c r="B36" s="22" t="s">
        <v>50</v>
      </c>
      <c r="C36" s="22" t="s">
        <v>51</v>
      </c>
      <c r="D36" s="11"/>
      <c r="E36" s="11"/>
      <c r="F36" s="1">
        <f>F37</f>
        <v>122400000</v>
      </c>
      <c r="G36" s="78"/>
      <c r="H36" s="16"/>
    </row>
    <row r="37" spans="1:10">
      <c r="A37" s="21" t="s">
        <v>48</v>
      </c>
      <c r="B37" s="22" t="s">
        <v>52</v>
      </c>
      <c r="C37" s="22" t="s">
        <v>53</v>
      </c>
      <c r="D37" s="11"/>
      <c r="E37" s="11"/>
      <c r="F37" s="9">
        <f>F38+F39+F40</f>
        <v>122400000</v>
      </c>
      <c r="G37" s="78"/>
      <c r="H37" s="16"/>
    </row>
    <row r="38" spans="1:10">
      <c r="A38" s="21" t="s">
        <v>48</v>
      </c>
      <c r="B38" s="22" t="s">
        <v>54</v>
      </c>
      <c r="C38" s="25" t="s">
        <v>55</v>
      </c>
      <c r="D38" s="11"/>
      <c r="E38" s="11"/>
      <c r="F38" s="9">
        <v>36000000</v>
      </c>
      <c r="G38" s="79" t="s">
        <v>56</v>
      </c>
      <c r="H38" s="16"/>
    </row>
    <row r="39" spans="1:10" ht="18.600000000000001" customHeight="1">
      <c r="A39" s="21" t="s">
        <v>48</v>
      </c>
      <c r="B39" s="22" t="s">
        <v>57</v>
      </c>
      <c r="C39" s="22" t="s">
        <v>58</v>
      </c>
      <c r="D39" s="11"/>
      <c r="E39" s="11"/>
      <c r="F39" s="9">
        <v>2400000</v>
      </c>
      <c r="G39" s="79" t="s">
        <v>56</v>
      </c>
      <c r="H39" s="16"/>
    </row>
    <row r="40" spans="1:10" ht="27.95" customHeight="1">
      <c r="A40" s="21" t="s">
        <v>48</v>
      </c>
      <c r="B40" s="22" t="s">
        <v>59</v>
      </c>
      <c r="C40" s="22" t="s">
        <v>60</v>
      </c>
      <c r="D40" s="11"/>
      <c r="E40" s="11"/>
      <c r="F40" s="9">
        <v>84000000</v>
      </c>
      <c r="G40" s="78" t="s">
        <v>61</v>
      </c>
      <c r="H40" s="16"/>
      <c r="J40" s="9"/>
    </row>
    <row r="41" spans="1:10" ht="30">
      <c r="A41" s="64" t="s">
        <v>62</v>
      </c>
      <c r="B41" s="22"/>
      <c r="C41" s="65" t="s">
        <v>63</v>
      </c>
      <c r="D41" s="11"/>
      <c r="E41" s="11"/>
      <c r="F41" s="1">
        <f>F42</f>
        <v>454500000</v>
      </c>
      <c r="G41" s="96"/>
      <c r="H41" s="16"/>
      <c r="J41" s="9">
        <v>92400000</v>
      </c>
    </row>
    <row r="42" spans="1:10" ht="15">
      <c r="A42" s="21" t="s">
        <v>62</v>
      </c>
      <c r="B42" s="22" t="s">
        <v>50</v>
      </c>
      <c r="C42" s="22" t="s">
        <v>51</v>
      </c>
      <c r="D42" s="11"/>
      <c r="E42" s="11"/>
      <c r="F42" s="1">
        <f>F43</f>
        <v>454500000</v>
      </c>
      <c r="G42" s="96"/>
      <c r="H42" s="16"/>
      <c r="J42" s="2">
        <v>23756650</v>
      </c>
    </row>
    <row r="43" spans="1:10" ht="28.5">
      <c r="A43" s="21" t="s">
        <v>62</v>
      </c>
      <c r="B43" s="22" t="s">
        <v>64</v>
      </c>
      <c r="C43" s="22" t="s">
        <v>65</v>
      </c>
      <c r="D43" s="25"/>
      <c r="E43" s="25"/>
      <c r="F43" s="9">
        <f>F44+F45+F46</f>
        <v>454500000</v>
      </c>
      <c r="G43" s="96"/>
      <c r="H43" s="16"/>
      <c r="J43" s="2">
        <v>6321350</v>
      </c>
    </row>
    <row r="44" spans="1:10" ht="18.600000000000001" customHeight="1">
      <c r="A44" s="21" t="s">
        <v>62</v>
      </c>
      <c r="B44" s="22" t="s">
        <v>66</v>
      </c>
      <c r="C44" s="25" t="s">
        <v>67</v>
      </c>
      <c r="D44" s="11"/>
      <c r="E44" s="11"/>
      <c r="F44" s="9">
        <v>344700000</v>
      </c>
      <c r="G44" s="78" t="s">
        <v>56</v>
      </c>
      <c r="H44" s="16"/>
      <c r="J44" s="2">
        <v>4500000</v>
      </c>
    </row>
    <row r="45" spans="1:10">
      <c r="A45" s="21" t="s">
        <v>62</v>
      </c>
      <c r="B45" s="22" t="s">
        <v>68</v>
      </c>
      <c r="C45" s="22" t="s">
        <v>69</v>
      </c>
      <c r="D45" s="11"/>
      <c r="E45" s="11"/>
      <c r="F45" s="9">
        <v>17400000</v>
      </c>
      <c r="G45" s="78" t="s">
        <v>56</v>
      </c>
      <c r="H45" s="16"/>
      <c r="J45" s="2">
        <v>3600000</v>
      </c>
    </row>
    <row r="46" spans="1:10">
      <c r="A46" s="21" t="s">
        <v>62</v>
      </c>
      <c r="B46" s="22" t="s">
        <v>70</v>
      </c>
      <c r="C46" s="22" t="s">
        <v>71</v>
      </c>
      <c r="D46" s="11"/>
      <c r="E46" s="11"/>
      <c r="F46" s="9">
        <v>92400000</v>
      </c>
      <c r="G46" s="78" t="s">
        <v>61</v>
      </c>
      <c r="H46" s="16"/>
      <c r="J46" s="9"/>
    </row>
    <row r="47" spans="1:10" ht="30">
      <c r="A47" s="64" t="s">
        <v>72</v>
      </c>
      <c r="B47" s="22"/>
      <c r="C47" s="65" t="s">
        <v>73</v>
      </c>
      <c r="D47" s="11"/>
      <c r="E47" s="11"/>
      <c r="F47" s="3">
        <f>F48</f>
        <v>23756650</v>
      </c>
      <c r="G47" s="78"/>
      <c r="H47" s="16"/>
      <c r="J47" s="9">
        <v>180000</v>
      </c>
    </row>
    <row r="48" spans="1:10" ht="18.600000000000001" customHeight="1">
      <c r="A48" s="21" t="s">
        <v>72</v>
      </c>
      <c r="B48" s="22" t="s">
        <v>50</v>
      </c>
      <c r="C48" s="22" t="s">
        <v>51</v>
      </c>
      <c r="D48" s="11"/>
      <c r="E48" s="11"/>
      <c r="F48" s="3">
        <f>F49</f>
        <v>23756650</v>
      </c>
      <c r="G48" s="78"/>
      <c r="H48" s="16"/>
      <c r="J48" s="9">
        <v>600000</v>
      </c>
    </row>
    <row r="49" spans="1:10" ht="28.5">
      <c r="A49" s="21" t="s">
        <v>72</v>
      </c>
      <c r="B49" s="22" t="s">
        <v>74</v>
      </c>
      <c r="C49" s="22" t="s">
        <v>75</v>
      </c>
      <c r="D49" s="11"/>
      <c r="E49" s="11"/>
      <c r="F49" s="2">
        <f>F50+F51</f>
        <v>23756650</v>
      </c>
      <c r="G49" s="78" t="s">
        <v>61</v>
      </c>
      <c r="H49" s="16"/>
      <c r="J49" s="9"/>
    </row>
    <row r="50" spans="1:10">
      <c r="A50" s="21" t="s">
        <v>72</v>
      </c>
      <c r="B50" s="22" t="s">
        <v>76</v>
      </c>
      <c r="C50" s="25" t="s">
        <v>77</v>
      </c>
      <c r="D50" s="11"/>
      <c r="E50" s="11"/>
      <c r="F50" s="2">
        <v>2246850</v>
      </c>
      <c r="G50" s="78"/>
      <c r="H50" s="16"/>
      <c r="J50" s="2">
        <v>5000000</v>
      </c>
    </row>
    <row r="51" spans="1:10" ht="15">
      <c r="A51" s="21" t="s">
        <v>72</v>
      </c>
      <c r="B51" s="22" t="s">
        <v>78</v>
      </c>
      <c r="C51" s="25" t="s">
        <v>79</v>
      </c>
      <c r="D51" s="11"/>
      <c r="E51" s="11"/>
      <c r="F51" s="2">
        <v>21509800</v>
      </c>
      <c r="G51" s="78"/>
      <c r="H51" s="16"/>
      <c r="J51" s="3">
        <v>4000000</v>
      </c>
    </row>
    <row r="52" spans="1:10" ht="30">
      <c r="A52" s="64" t="s">
        <v>80</v>
      </c>
      <c r="B52" s="22"/>
      <c r="C52" s="65" t="s">
        <v>81</v>
      </c>
      <c r="D52" s="11"/>
      <c r="E52" s="11"/>
      <c r="F52" s="3">
        <f>F53</f>
        <v>60321350</v>
      </c>
      <c r="G52" s="78"/>
      <c r="H52" s="16"/>
      <c r="J52" s="3">
        <v>9500000</v>
      </c>
    </row>
    <row r="53" spans="1:10" ht="15">
      <c r="A53" s="21" t="s">
        <v>80</v>
      </c>
      <c r="B53" s="22" t="s">
        <v>82</v>
      </c>
      <c r="C53" s="22" t="s">
        <v>83</v>
      </c>
      <c r="D53" s="11"/>
      <c r="E53" s="11"/>
      <c r="F53" s="3">
        <f>F54+F57+F60</f>
        <v>60321350</v>
      </c>
      <c r="G53" s="78"/>
      <c r="H53" s="16"/>
    </row>
    <row r="54" spans="1:10" ht="18.600000000000001" customHeight="1">
      <c r="A54" s="21" t="s">
        <v>80</v>
      </c>
      <c r="B54" s="22" t="s">
        <v>84</v>
      </c>
      <c r="C54" s="25" t="s">
        <v>85</v>
      </c>
      <c r="D54" s="11"/>
      <c r="E54" s="11"/>
      <c r="F54" s="2">
        <f>F55+F56</f>
        <v>10821350</v>
      </c>
      <c r="G54" s="78"/>
      <c r="H54" s="16"/>
    </row>
    <row r="55" spans="1:10">
      <c r="A55" s="21" t="s">
        <v>80</v>
      </c>
      <c r="B55" s="22" t="s">
        <v>86</v>
      </c>
      <c r="C55" s="22" t="s">
        <v>87</v>
      </c>
      <c r="D55" s="11"/>
      <c r="E55" s="11"/>
      <c r="F55" s="2">
        <v>6321350</v>
      </c>
      <c r="G55" s="97" t="s">
        <v>61</v>
      </c>
      <c r="H55" s="16"/>
    </row>
    <row r="56" spans="1:10">
      <c r="A56" s="21" t="s">
        <v>80</v>
      </c>
      <c r="B56" s="22" t="s">
        <v>88</v>
      </c>
      <c r="C56" s="11" t="s">
        <v>89</v>
      </c>
      <c r="D56" s="11"/>
      <c r="E56" s="11"/>
      <c r="F56" s="2">
        <v>4500000</v>
      </c>
      <c r="G56" s="77" t="s">
        <v>61</v>
      </c>
      <c r="H56" s="16"/>
    </row>
    <row r="57" spans="1:10" ht="18.600000000000001" customHeight="1">
      <c r="A57" s="21" t="s">
        <v>80</v>
      </c>
      <c r="B57" s="22" t="s">
        <v>90</v>
      </c>
      <c r="C57" s="24" t="s">
        <v>91</v>
      </c>
      <c r="D57" s="11"/>
      <c r="E57" s="11"/>
      <c r="F57" s="2">
        <f>F58+F59</f>
        <v>45900000</v>
      </c>
      <c r="G57" s="78"/>
      <c r="H57" s="16"/>
    </row>
    <row r="58" spans="1:10" ht="28.5">
      <c r="A58" s="21" t="s">
        <v>80</v>
      </c>
      <c r="B58" s="22" t="s">
        <v>92</v>
      </c>
      <c r="C58" s="22" t="s">
        <v>93</v>
      </c>
      <c r="D58" s="11"/>
      <c r="E58" s="11"/>
      <c r="F58" s="2">
        <v>4200000</v>
      </c>
      <c r="G58" s="78" t="s">
        <v>61</v>
      </c>
      <c r="H58" s="16"/>
    </row>
    <row r="59" spans="1:10">
      <c r="A59" s="21" t="s">
        <v>80</v>
      </c>
      <c r="B59" s="22" t="s">
        <v>94</v>
      </c>
      <c r="C59" s="22" t="s">
        <v>95</v>
      </c>
      <c r="D59" s="11"/>
      <c r="E59" s="11"/>
      <c r="F59" s="2">
        <v>41700000</v>
      </c>
      <c r="G59" s="78" t="s">
        <v>56</v>
      </c>
      <c r="H59" s="16"/>
    </row>
    <row r="60" spans="1:10">
      <c r="A60" s="21" t="s">
        <v>80</v>
      </c>
      <c r="B60" s="22" t="s">
        <v>96</v>
      </c>
      <c r="C60" s="25" t="s">
        <v>97</v>
      </c>
      <c r="D60" s="11"/>
      <c r="E60" s="11"/>
      <c r="F60" s="2">
        <f>F61</f>
        <v>3600000</v>
      </c>
      <c r="G60" s="78"/>
      <c r="H60" s="16"/>
    </row>
    <row r="61" spans="1:10">
      <c r="A61" s="21" t="s">
        <v>80</v>
      </c>
      <c r="B61" s="22" t="s">
        <v>98</v>
      </c>
      <c r="C61" s="22" t="s">
        <v>99</v>
      </c>
      <c r="D61" s="11"/>
      <c r="E61" s="11"/>
      <c r="F61" s="2">
        <v>3600000</v>
      </c>
      <c r="G61" s="97" t="s">
        <v>61</v>
      </c>
      <c r="H61" s="16"/>
    </row>
    <row r="62" spans="1:10" ht="15">
      <c r="A62" s="64" t="s">
        <v>100</v>
      </c>
      <c r="B62" s="28"/>
      <c r="C62" s="65" t="s">
        <v>101</v>
      </c>
      <c r="D62" s="11"/>
      <c r="E62" s="11"/>
      <c r="F62" s="1">
        <f>F63</f>
        <v>23400000</v>
      </c>
      <c r="G62" s="77"/>
      <c r="H62" s="16"/>
    </row>
    <row r="63" spans="1:10" ht="15">
      <c r="A63" s="21" t="s">
        <v>100</v>
      </c>
      <c r="B63" s="22" t="s">
        <v>50</v>
      </c>
      <c r="C63" s="22" t="s">
        <v>102</v>
      </c>
      <c r="D63" s="11"/>
      <c r="E63" s="11"/>
      <c r="F63" s="1">
        <f>F64</f>
        <v>23400000</v>
      </c>
      <c r="G63" s="78" t="s">
        <v>56</v>
      </c>
      <c r="H63" s="16"/>
    </row>
    <row r="64" spans="1:10">
      <c r="A64" s="21" t="s">
        <v>100</v>
      </c>
      <c r="B64" s="22" t="s">
        <v>103</v>
      </c>
      <c r="C64" s="25" t="s">
        <v>104</v>
      </c>
      <c r="D64" s="11"/>
      <c r="E64" s="11"/>
      <c r="F64" s="9">
        <f>F65+F66</f>
        <v>23400000</v>
      </c>
      <c r="G64" s="78"/>
      <c r="H64" s="16"/>
    </row>
    <row r="65" spans="1:13" ht="18.600000000000001" customHeight="1">
      <c r="A65" s="21" t="s">
        <v>100</v>
      </c>
      <c r="B65" s="22" t="s">
        <v>105</v>
      </c>
      <c r="C65" s="22" t="s">
        <v>106</v>
      </c>
      <c r="D65" s="11"/>
      <c r="E65" s="11"/>
      <c r="F65" s="9">
        <v>23400000</v>
      </c>
      <c r="G65" s="78"/>
      <c r="H65" s="16"/>
    </row>
    <row r="66" spans="1:13">
      <c r="A66" s="21"/>
      <c r="B66" s="22"/>
      <c r="C66" s="24"/>
      <c r="D66" s="11"/>
      <c r="E66" s="11"/>
      <c r="F66" s="9"/>
      <c r="G66" s="97"/>
      <c r="H66" s="16"/>
    </row>
    <row r="67" spans="1:13" ht="30">
      <c r="A67" s="64" t="s">
        <v>107</v>
      </c>
      <c r="B67" s="28"/>
      <c r="C67" s="65" t="s">
        <v>108</v>
      </c>
      <c r="D67" s="11"/>
      <c r="E67" s="11"/>
      <c r="F67" s="1">
        <v>6061000</v>
      </c>
      <c r="G67" s="77" t="s">
        <v>56</v>
      </c>
      <c r="H67" s="16"/>
    </row>
    <row r="68" spans="1:13" ht="15">
      <c r="A68" s="21" t="s">
        <v>107</v>
      </c>
      <c r="B68" s="22" t="s">
        <v>82</v>
      </c>
      <c r="C68" s="65" t="s">
        <v>109</v>
      </c>
      <c r="D68" s="11"/>
      <c r="E68" s="11"/>
      <c r="F68" s="1">
        <f>F69+F72</f>
        <v>6061000</v>
      </c>
      <c r="G68" s="78"/>
      <c r="H68" s="30">
        <v>200000</v>
      </c>
      <c r="I68" s="30">
        <v>150000</v>
      </c>
      <c r="J68" s="30">
        <v>150000</v>
      </c>
      <c r="K68" s="30">
        <f>100000*6</f>
        <v>600000</v>
      </c>
      <c r="M68" s="16">
        <f>SUM(H68:K68)</f>
        <v>1100000</v>
      </c>
    </row>
    <row r="69" spans="1:13" ht="15">
      <c r="A69" s="21" t="s">
        <v>107</v>
      </c>
      <c r="B69" s="22" t="s">
        <v>84</v>
      </c>
      <c r="C69" s="25" t="s">
        <v>85</v>
      </c>
      <c r="D69" s="11"/>
      <c r="E69" s="11"/>
      <c r="F69" s="1">
        <f>F70+F71</f>
        <v>1661000</v>
      </c>
      <c r="G69" s="78"/>
      <c r="H69" s="30"/>
      <c r="I69" s="30"/>
      <c r="J69" s="30"/>
      <c r="K69" s="30"/>
      <c r="M69" s="16"/>
    </row>
    <row r="70" spans="1:13" ht="15">
      <c r="A70" s="21" t="s">
        <v>107</v>
      </c>
      <c r="B70" s="22" t="s">
        <v>86</v>
      </c>
      <c r="C70" s="22" t="s">
        <v>87</v>
      </c>
      <c r="D70" s="11"/>
      <c r="E70" s="11"/>
      <c r="F70" s="1">
        <v>581000</v>
      </c>
      <c r="G70" s="78"/>
      <c r="H70" s="30"/>
      <c r="I70" s="30"/>
      <c r="J70" s="30"/>
      <c r="K70" s="30"/>
      <c r="M70" s="16"/>
    </row>
    <row r="71" spans="1:13" ht="15">
      <c r="A71" s="21" t="s">
        <v>107</v>
      </c>
      <c r="B71" s="22" t="s">
        <v>88</v>
      </c>
      <c r="C71" s="42" t="s">
        <v>377</v>
      </c>
      <c r="D71" s="11"/>
      <c r="E71" s="11"/>
      <c r="F71" s="1">
        <v>1080000</v>
      </c>
      <c r="G71" s="78"/>
      <c r="H71" s="30"/>
      <c r="I71" s="30">
        <f>10*12*9</f>
        <v>1080</v>
      </c>
      <c r="J71" s="30"/>
      <c r="K71" s="30"/>
      <c r="M71" s="16"/>
    </row>
    <row r="72" spans="1:13">
      <c r="A72" s="21" t="s">
        <v>107</v>
      </c>
      <c r="B72" s="22" t="s">
        <v>90</v>
      </c>
      <c r="C72" s="24" t="s">
        <v>110</v>
      </c>
      <c r="D72" s="11"/>
      <c r="E72" s="11"/>
      <c r="F72" s="9">
        <f>F73</f>
        <v>4400000</v>
      </c>
      <c r="G72" s="78"/>
      <c r="H72" s="30"/>
      <c r="I72" s="30"/>
      <c r="J72" s="30"/>
      <c r="K72" s="30"/>
      <c r="M72" s="13">
        <v>4</v>
      </c>
    </row>
    <row r="73" spans="1:13">
      <c r="A73" s="21" t="s">
        <v>107</v>
      </c>
      <c r="B73" s="22" t="s">
        <v>111</v>
      </c>
      <c r="C73" s="22" t="s">
        <v>112</v>
      </c>
      <c r="D73" s="11"/>
      <c r="E73" s="11"/>
      <c r="F73" s="9">
        <v>4400000</v>
      </c>
      <c r="G73" s="78"/>
      <c r="H73" s="16"/>
    </row>
    <row r="74" spans="1:13" ht="27" customHeight="1">
      <c r="A74" s="41" t="s">
        <v>368</v>
      </c>
      <c r="B74" s="22"/>
      <c r="C74" s="44" t="s">
        <v>367</v>
      </c>
      <c r="D74" s="11"/>
      <c r="E74" s="11"/>
      <c r="F74" s="43">
        <f>F75</f>
        <v>26750000</v>
      </c>
      <c r="G74" s="98" t="s">
        <v>56</v>
      </c>
      <c r="H74" s="16"/>
    </row>
    <row r="75" spans="1:13">
      <c r="A75" s="41" t="s">
        <v>368</v>
      </c>
      <c r="B75" s="42" t="s">
        <v>174</v>
      </c>
      <c r="C75" s="42" t="s">
        <v>175</v>
      </c>
      <c r="D75" s="11"/>
      <c r="E75" s="11"/>
      <c r="F75" s="9">
        <f>F76</f>
        <v>26750000</v>
      </c>
      <c r="G75" s="78"/>
      <c r="H75" s="16"/>
    </row>
    <row r="76" spans="1:13">
      <c r="A76" s="41" t="s">
        <v>368</v>
      </c>
      <c r="B76" s="42" t="s">
        <v>224</v>
      </c>
      <c r="C76" s="42" t="s">
        <v>225</v>
      </c>
      <c r="D76" s="11"/>
      <c r="E76" s="11"/>
      <c r="F76" s="9">
        <f>F77</f>
        <v>26750000</v>
      </c>
      <c r="G76" s="78"/>
      <c r="H76" s="16"/>
    </row>
    <row r="77" spans="1:13">
      <c r="A77" s="41" t="s">
        <v>368</v>
      </c>
      <c r="B77" s="42" t="s">
        <v>198</v>
      </c>
      <c r="C77" s="42" t="s">
        <v>369</v>
      </c>
      <c r="D77" s="11"/>
      <c r="E77" s="11"/>
      <c r="F77" s="9">
        <v>26750000</v>
      </c>
      <c r="G77" s="78"/>
      <c r="H77" s="16"/>
    </row>
    <row r="78" spans="1:13" ht="30">
      <c r="A78" s="64" t="s">
        <v>113</v>
      </c>
      <c r="B78" s="22"/>
      <c r="C78" s="65" t="s">
        <v>114</v>
      </c>
      <c r="D78" s="11"/>
      <c r="E78" s="11"/>
      <c r="F78" s="3">
        <f>F79</f>
        <v>49000000</v>
      </c>
      <c r="G78" s="79" t="s">
        <v>115</v>
      </c>
      <c r="H78" s="16"/>
      <c r="M78" s="16">
        <f>M68*M72</f>
        <v>4400000</v>
      </c>
    </row>
    <row r="79" spans="1:13" ht="18.600000000000001" customHeight="1">
      <c r="A79" s="21" t="s">
        <v>113</v>
      </c>
      <c r="B79" s="22" t="s">
        <v>82</v>
      </c>
      <c r="C79" s="22" t="s">
        <v>83</v>
      </c>
      <c r="D79" s="11"/>
      <c r="E79" s="11"/>
      <c r="F79" s="3">
        <f>F80+F82+F83</f>
        <v>49000000</v>
      </c>
      <c r="G79" s="79"/>
      <c r="H79" s="16"/>
    </row>
    <row r="80" spans="1:13">
      <c r="A80" s="21" t="s">
        <v>113</v>
      </c>
      <c r="B80" s="22" t="s">
        <v>84</v>
      </c>
      <c r="C80" s="25" t="s">
        <v>176</v>
      </c>
      <c r="D80" s="11"/>
      <c r="E80" s="11"/>
      <c r="F80" s="2">
        <f>F81</f>
        <v>15000000</v>
      </c>
      <c r="G80" s="79"/>
      <c r="H80" s="16"/>
    </row>
    <row r="81" spans="1:8" ht="30" customHeight="1">
      <c r="A81" s="21" t="s">
        <v>113</v>
      </c>
      <c r="B81" s="22" t="s">
        <v>88</v>
      </c>
      <c r="C81" s="22" t="s">
        <v>366</v>
      </c>
      <c r="D81" s="11"/>
      <c r="E81" s="11"/>
      <c r="F81" s="2">
        <v>15000000</v>
      </c>
      <c r="G81" s="79"/>
      <c r="H81" s="16"/>
    </row>
    <row r="82" spans="1:8" ht="42.75">
      <c r="A82" s="21" t="s">
        <v>113</v>
      </c>
      <c r="B82" s="22" t="s">
        <v>364</v>
      </c>
      <c r="C82" s="22" t="s">
        <v>365</v>
      </c>
      <c r="D82" s="11"/>
      <c r="E82" s="11"/>
      <c r="F82" s="2">
        <v>16000000</v>
      </c>
      <c r="G82" s="79"/>
      <c r="H82" s="16"/>
    </row>
    <row r="83" spans="1:8">
      <c r="A83" s="21" t="s">
        <v>113</v>
      </c>
      <c r="B83" s="22" t="s">
        <v>118</v>
      </c>
      <c r="C83" s="22" t="s">
        <v>119</v>
      </c>
      <c r="D83" s="11"/>
      <c r="E83" s="11"/>
      <c r="F83" s="2">
        <f>F84+F85</f>
        <v>18000000</v>
      </c>
      <c r="G83" s="79"/>
      <c r="H83" s="16"/>
    </row>
    <row r="84" spans="1:8">
      <c r="A84" s="21" t="s">
        <v>113</v>
      </c>
      <c r="B84" s="22" t="s">
        <v>120</v>
      </c>
      <c r="C84" s="22" t="s">
        <v>363</v>
      </c>
      <c r="D84" s="11"/>
      <c r="E84" s="11"/>
      <c r="F84" s="2">
        <v>12000000</v>
      </c>
      <c r="G84" s="79"/>
      <c r="H84" s="16"/>
    </row>
    <row r="85" spans="1:8">
      <c r="A85" s="21" t="s">
        <v>113</v>
      </c>
      <c r="B85" s="22" t="s">
        <v>122</v>
      </c>
      <c r="C85" s="22" t="s">
        <v>362</v>
      </c>
      <c r="D85" s="11"/>
      <c r="E85" s="11"/>
      <c r="F85" s="2">
        <v>6000000</v>
      </c>
      <c r="G85" s="79"/>
      <c r="H85" s="16"/>
    </row>
    <row r="86" spans="1:8" ht="30">
      <c r="A86" s="64" t="s">
        <v>123</v>
      </c>
      <c r="B86" s="22"/>
      <c r="C86" s="65" t="s">
        <v>124</v>
      </c>
      <c r="D86" s="11"/>
      <c r="E86" s="11"/>
      <c r="F86" s="3">
        <v>5400000</v>
      </c>
      <c r="G86" s="79" t="s">
        <v>56</v>
      </c>
      <c r="H86" s="16"/>
    </row>
    <row r="87" spans="1:8" ht="30">
      <c r="A87" s="64" t="s">
        <v>125</v>
      </c>
      <c r="B87" s="28"/>
      <c r="C87" s="65" t="s">
        <v>126</v>
      </c>
      <c r="D87" s="11"/>
      <c r="E87" s="11"/>
      <c r="F87" s="3">
        <f>F88</f>
        <v>5400000</v>
      </c>
      <c r="G87" s="79"/>
      <c r="H87" s="16"/>
    </row>
    <row r="88" spans="1:8" ht="18.600000000000001" customHeight="1">
      <c r="A88" s="21" t="s">
        <v>125</v>
      </c>
      <c r="B88" s="22" t="s">
        <v>82</v>
      </c>
      <c r="C88" s="22" t="s">
        <v>83</v>
      </c>
      <c r="D88" s="11"/>
      <c r="E88" s="11"/>
      <c r="F88" s="3">
        <f>F89</f>
        <v>5400000</v>
      </c>
      <c r="G88" s="79"/>
      <c r="H88" s="16"/>
    </row>
    <row r="89" spans="1:8" ht="18.600000000000001" customHeight="1">
      <c r="A89" s="21" t="s">
        <v>125</v>
      </c>
      <c r="B89" s="22" t="s">
        <v>90</v>
      </c>
      <c r="C89" s="24" t="s">
        <v>91</v>
      </c>
      <c r="D89" s="11"/>
      <c r="E89" s="11"/>
      <c r="F89" s="2">
        <f>F90</f>
        <v>5400000</v>
      </c>
      <c r="G89" s="78"/>
      <c r="H89" s="16"/>
    </row>
    <row r="90" spans="1:8" ht="18.600000000000001" customHeight="1">
      <c r="A90" s="21" t="s">
        <v>125</v>
      </c>
      <c r="B90" s="22" t="s">
        <v>92</v>
      </c>
      <c r="C90" s="22" t="s">
        <v>127</v>
      </c>
      <c r="D90" s="11"/>
      <c r="E90" s="11"/>
      <c r="F90" s="9">
        <v>5400000</v>
      </c>
      <c r="G90" s="78"/>
      <c r="H90" s="16"/>
    </row>
    <row r="91" spans="1:8" ht="30">
      <c r="A91" s="64" t="s">
        <v>128</v>
      </c>
      <c r="B91" s="22"/>
      <c r="C91" s="65" t="s">
        <v>129</v>
      </c>
      <c r="D91" s="11"/>
      <c r="E91" s="11"/>
      <c r="F91" s="1">
        <f>F92+F96+F100+F104+F119</f>
        <v>44475800</v>
      </c>
      <c r="G91" s="78"/>
      <c r="H91" s="16"/>
    </row>
    <row r="92" spans="1:8" ht="30.95" customHeight="1">
      <c r="A92" s="64" t="s">
        <v>130</v>
      </c>
      <c r="B92" s="22"/>
      <c r="C92" s="65" t="s">
        <v>131</v>
      </c>
      <c r="D92" s="11"/>
      <c r="E92" s="11"/>
      <c r="F92" s="1">
        <f>F93</f>
        <v>1500000</v>
      </c>
      <c r="G92" s="79" t="s">
        <v>132</v>
      </c>
      <c r="H92" s="16"/>
    </row>
    <row r="93" spans="1:8" ht="15">
      <c r="A93" s="21" t="s">
        <v>130</v>
      </c>
      <c r="B93" s="22" t="s">
        <v>82</v>
      </c>
      <c r="C93" s="22" t="s">
        <v>83</v>
      </c>
      <c r="D93" s="11"/>
      <c r="E93" s="11"/>
      <c r="F93" s="1">
        <f>F94</f>
        <v>1500000</v>
      </c>
      <c r="G93" s="79"/>
      <c r="H93" s="16"/>
    </row>
    <row r="94" spans="1:8" ht="18.600000000000001" customHeight="1">
      <c r="A94" s="21" t="s">
        <v>130</v>
      </c>
      <c r="B94" s="22" t="s">
        <v>84</v>
      </c>
      <c r="C94" s="25" t="s">
        <v>85</v>
      </c>
      <c r="D94" s="11"/>
      <c r="E94" s="11"/>
      <c r="F94" s="9">
        <f>F95</f>
        <v>1500000</v>
      </c>
      <c r="G94" s="79"/>
      <c r="H94" s="16"/>
    </row>
    <row r="95" spans="1:8" ht="18.600000000000001" customHeight="1">
      <c r="A95" s="21" t="s">
        <v>130</v>
      </c>
      <c r="B95" s="22" t="s">
        <v>86</v>
      </c>
      <c r="C95" s="22" t="s">
        <v>133</v>
      </c>
      <c r="D95" s="11"/>
      <c r="E95" s="11"/>
      <c r="F95" s="9">
        <v>1500000</v>
      </c>
      <c r="G95" s="79"/>
      <c r="H95" s="16"/>
    </row>
    <row r="96" spans="1:8" ht="30">
      <c r="A96" s="64" t="s">
        <v>134</v>
      </c>
      <c r="B96" s="28"/>
      <c r="C96" s="65" t="s">
        <v>135</v>
      </c>
      <c r="D96" s="11"/>
      <c r="E96" s="11"/>
      <c r="F96" s="1">
        <v>5400000</v>
      </c>
      <c r="G96" s="79" t="s">
        <v>56</v>
      </c>
      <c r="H96" s="16"/>
    </row>
    <row r="97" spans="1:8" ht="18.600000000000001" customHeight="1">
      <c r="A97" s="21" t="s">
        <v>134</v>
      </c>
      <c r="B97" s="22" t="s">
        <v>82</v>
      </c>
      <c r="C97" s="22" t="s">
        <v>83</v>
      </c>
      <c r="D97" s="11"/>
      <c r="E97" s="11"/>
      <c r="F97" s="1">
        <f>F98</f>
        <v>5400000</v>
      </c>
      <c r="G97" s="79"/>
      <c r="H97" s="16"/>
    </row>
    <row r="98" spans="1:8" ht="18.600000000000001" customHeight="1">
      <c r="A98" s="21" t="s">
        <v>134</v>
      </c>
      <c r="B98" s="22" t="s">
        <v>90</v>
      </c>
      <c r="C98" s="24" t="s">
        <v>91</v>
      </c>
      <c r="D98" s="11"/>
      <c r="E98" s="11"/>
      <c r="F98" s="9">
        <f>F99</f>
        <v>5400000</v>
      </c>
      <c r="G98" s="79"/>
      <c r="H98" s="16"/>
    </row>
    <row r="99" spans="1:8" ht="18.600000000000001" customHeight="1">
      <c r="A99" s="21" t="s">
        <v>134</v>
      </c>
      <c r="B99" s="22" t="s">
        <v>92</v>
      </c>
      <c r="C99" s="22" t="s">
        <v>127</v>
      </c>
      <c r="D99" s="11"/>
      <c r="E99" s="11"/>
      <c r="F99" s="9">
        <v>5400000</v>
      </c>
      <c r="G99" s="79"/>
      <c r="H99" s="16"/>
    </row>
    <row r="100" spans="1:8" ht="30">
      <c r="A100" s="64" t="s">
        <v>136</v>
      </c>
      <c r="B100" s="28"/>
      <c r="C100" s="65" t="s">
        <v>137</v>
      </c>
      <c r="D100" s="25"/>
      <c r="E100" s="25"/>
      <c r="F100" s="1">
        <f>F101</f>
        <v>2400000</v>
      </c>
      <c r="G100" s="99"/>
      <c r="H100" s="16"/>
    </row>
    <row r="101" spans="1:8" ht="18.600000000000001" customHeight="1">
      <c r="A101" s="21" t="s">
        <v>136</v>
      </c>
      <c r="B101" s="22" t="s">
        <v>82</v>
      </c>
      <c r="C101" s="22" t="s">
        <v>83</v>
      </c>
      <c r="D101" s="11"/>
      <c r="E101" s="11"/>
      <c r="F101" s="1">
        <f>F102</f>
        <v>2400000</v>
      </c>
      <c r="G101" s="99"/>
      <c r="H101" s="16"/>
    </row>
    <row r="102" spans="1:8" ht="18.600000000000001" customHeight="1">
      <c r="A102" s="21" t="s">
        <v>136</v>
      </c>
      <c r="B102" s="22" t="s">
        <v>90</v>
      </c>
      <c r="C102" s="65" t="s">
        <v>91</v>
      </c>
      <c r="D102" s="11"/>
      <c r="E102" s="11"/>
      <c r="F102" s="9">
        <f>F103</f>
        <v>2400000</v>
      </c>
      <c r="G102" s="78"/>
      <c r="H102" s="16"/>
    </row>
    <row r="103" spans="1:8" ht="18.600000000000001" customHeight="1">
      <c r="A103" s="21" t="s">
        <v>136</v>
      </c>
      <c r="B103" s="22" t="s">
        <v>92</v>
      </c>
      <c r="C103" s="22" t="s">
        <v>127</v>
      </c>
      <c r="D103" s="11"/>
      <c r="E103" s="11"/>
      <c r="F103" s="2">
        <v>2400000</v>
      </c>
      <c r="G103" s="78" t="s">
        <v>138</v>
      </c>
      <c r="H103" s="16"/>
    </row>
    <row r="104" spans="1:8" ht="18.600000000000001" customHeight="1">
      <c r="A104" s="64" t="s">
        <v>139</v>
      </c>
      <c r="B104" s="28"/>
      <c r="C104" s="65" t="s">
        <v>140</v>
      </c>
      <c r="D104" s="11"/>
      <c r="E104" s="11"/>
      <c r="F104" s="1">
        <f>F105+F116</f>
        <v>31875800</v>
      </c>
      <c r="G104" s="78" t="s">
        <v>115</v>
      </c>
      <c r="H104" s="16"/>
    </row>
    <row r="105" spans="1:8" ht="18.600000000000001" customHeight="1">
      <c r="A105" s="21" t="s">
        <v>139</v>
      </c>
      <c r="B105" s="22" t="s">
        <v>82</v>
      </c>
      <c r="C105" s="22" t="s">
        <v>83</v>
      </c>
      <c r="D105" s="11"/>
      <c r="E105" s="11"/>
      <c r="F105" s="1">
        <f>F106+F110+F113</f>
        <v>16005800</v>
      </c>
      <c r="G105" s="78"/>
      <c r="H105" s="16"/>
    </row>
    <row r="106" spans="1:8" ht="27.95" customHeight="1">
      <c r="A106" s="21" t="s">
        <v>139</v>
      </c>
      <c r="B106" s="22" t="s">
        <v>84</v>
      </c>
      <c r="C106" s="24" t="s">
        <v>85</v>
      </c>
      <c r="D106" s="11"/>
      <c r="E106" s="11"/>
      <c r="F106" s="9">
        <f>F107+F108+F109</f>
        <v>4505800</v>
      </c>
      <c r="G106" s="78"/>
      <c r="H106" s="16"/>
    </row>
    <row r="107" spans="1:8">
      <c r="A107" s="21" t="s">
        <v>139</v>
      </c>
      <c r="B107" s="22" t="s">
        <v>86</v>
      </c>
      <c r="C107" s="22" t="s">
        <v>141</v>
      </c>
      <c r="D107" s="11"/>
      <c r="E107" s="11"/>
      <c r="F107" s="2">
        <f>1494200+11600</f>
        <v>1505800</v>
      </c>
      <c r="G107" s="78"/>
      <c r="H107" s="16"/>
    </row>
    <row r="108" spans="1:8" ht="25.5" customHeight="1">
      <c r="A108" s="21" t="s">
        <v>139</v>
      </c>
      <c r="B108" s="22" t="s">
        <v>88</v>
      </c>
      <c r="C108" s="11" t="s">
        <v>142</v>
      </c>
      <c r="D108" s="11"/>
      <c r="E108" s="11"/>
      <c r="F108" s="2">
        <v>3000000</v>
      </c>
      <c r="G108" s="97"/>
      <c r="H108" s="16"/>
    </row>
    <row r="109" spans="1:8" ht="24.95" customHeight="1">
      <c r="A109" s="21" t="s">
        <v>139</v>
      </c>
      <c r="B109" s="22" t="s">
        <v>143</v>
      </c>
      <c r="C109" s="27" t="s">
        <v>144</v>
      </c>
      <c r="D109" s="11"/>
      <c r="E109" s="11"/>
      <c r="F109" s="2"/>
      <c r="G109" s="77"/>
      <c r="H109" s="16"/>
    </row>
    <row r="110" spans="1:8" ht="18.600000000000001" customHeight="1">
      <c r="A110" s="21" t="s">
        <v>139</v>
      </c>
      <c r="B110" s="22" t="s">
        <v>90</v>
      </c>
      <c r="C110" s="22" t="s">
        <v>91</v>
      </c>
      <c r="D110" s="11"/>
      <c r="E110" s="11"/>
      <c r="F110" s="2">
        <f>F111+F112</f>
        <v>6250000</v>
      </c>
      <c r="G110" s="78"/>
      <c r="H110" s="16"/>
    </row>
    <row r="111" spans="1:8" ht="28.5">
      <c r="A111" s="21" t="s">
        <v>139</v>
      </c>
      <c r="B111" s="22" t="s">
        <v>145</v>
      </c>
      <c r="C111" s="22" t="s">
        <v>146</v>
      </c>
      <c r="D111" s="11"/>
      <c r="E111" s="11"/>
      <c r="F111" s="2">
        <v>250000</v>
      </c>
      <c r="G111" s="78"/>
      <c r="H111" s="16"/>
    </row>
    <row r="112" spans="1:8">
      <c r="A112" s="21" t="s">
        <v>139</v>
      </c>
      <c r="B112" s="22" t="s">
        <v>92</v>
      </c>
      <c r="C112" s="25" t="s">
        <v>127</v>
      </c>
      <c r="D112" s="11"/>
      <c r="E112" s="11"/>
      <c r="F112" s="2">
        <v>6000000</v>
      </c>
      <c r="G112" s="78"/>
      <c r="H112" s="16"/>
    </row>
    <row r="113" spans="1:8" ht="18.600000000000001" customHeight="1">
      <c r="A113" s="21" t="s">
        <v>139</v>
      </c>
      <c r="B113" s="22" t="s">
        <v>96</v>
      </c>
      <c r="C113" s="22" t="s">
        <v>147</v>
      </c>
      <c r="D113" s="11"/>
      <c r="E113" s="11"/>
      <c r="F113" s="2">
        <f>F114+F115</f>
        <v>5250000</v>
      </c>
      <c r="G113" s="78"/>
      <c r="H113" s="16"/>
    </row>
    <row r="114" spans="1:8" ht="18.600000000000001" customHeight="1">
      <c r="A114" s="21" t="s">
        <v>139</v>
      </c>
      <c r="B114" s="22" t="s">
        <v>98</v>
      </c>
      <c r="C114" s="25" t="s">
        <v>148</v>
      </c>
      <c r="D114" s="11"/>
      <c r="E114" s="11"/>
      <c r="F114" s="2">
        <v>2000000</v>
      </c>
      <c r="G114" s="78"/>
      <c r="H114" s="16"/>
    </row>
    <row r="115" spans="1:8" ht="18.600000000000001" customHeight="1">
      <c r="A115" s="21" t="s">
        <v>139</v>
      </c>
      <c r="B115" s="22" t="s">
        <v>149</v>
      </c>
      <c r="C115" s="25" t="s">
        <v>150</v>
      </c>
      <c r="D115" s="11"/>
      <c r="E115" s="11"/>
      <c r="F115" s="2">
        <v>3250000</v>
      </c>
      <c r="G115" s="78"/>
      <c r="H115" s="16"/>
    </row>
    <row r="116" spans="1:8" ht="18.600000000000001" customHeight="1">
      <c r="A116" s="21" t="s">
        <v>139</v>
      </c>
      <c r="B116" s="22" t="s">
        <v>151</v>
      </c>
      <c r="C116" s="22" t="s">
        <v>152</v>
      </c>
      <c r="D116" s="11"/>
      <c r="E116" s="11"/>
      <c r="F116" s="3">
        <f>F117</f>
        <v>15870000</v>
      </c>
      <c r="G116" s="78"/>
      <c r="H116" s="16"/>
    </row>
    <row r="117" spans="1:8" ht="28.5">
      <c r="A117" s="21" t="s">
        <v>139</v>
      </c>
      <c r="B117" s="22" t="s">
        <v>153</v>
      </c>
      <c r="C117" s="22" t="s">
        <v>154</v>
      </c>
      <c r="D117" s="11"/>
      <c r="E117" s="11"/>
      <c r="F117" s="9">
        <f>F118</f>
        <v>15870000</v>
      </c>
      <c r="G117" s="78"/>
      <c r="H117" s="16"/>
    </row>
    <row r="118" spans="1:8" ht="18.600000000000001" customHeight="1">
      <c r="A118" s="21" t="s">
        <v>139</v>
      </c>
      <c r="B118" s="22" t="s">
        <v>155</v>
      </c>
      <c r="C118" s="25" t="s">
        <v>156</v>
      </c>
      <c r="D118" s="11"/>
      <c r="E118" s="11"/>
      <c r="F118" s="9">
        <v>15870000</v>
      </c>
      <c r="G118" s="97"/>
      <c r="H118" s="16"/>
    </row>
    <row r="119" spans="1:8" ht="30">
      <c r="A119" s="64" t="s">
        <v>157</v>
      </c>
      <c r="B119" s="28"/>
      <c r="C119" s="65" t="s">
        <v>158</v>
      </c>
      <c r="D119" s="11"/>
      <c r="E119" s="11"/>
      <c r="F119" s="1">
        <f>F120</f>
        <v>3300000</v>
      </c>
      <c r="G119" s="77" t="s">
        <v>132</v>
      </c>
      <c r="H119" s="16"/>
    </row>
    <row r="120" spans="1:8" ht="15">
      <c r="A120" s="21" t="s">
        <v>157</v>
      </c>
      <c r="B120" s="22" t="s">
        <v>82</v>
      </c>
      <c r="C120" s="22" t="s">
        <v>83</v>
      </c>
      <c r="D120" s="11"/>
      <c r="E120" s="11"/>
      <c r="F120" s="1">
        <f>F121+F123</f>
        <v>3300000</v>
      </c>
      <c r="G120" s="78"/>
      <c r="H120" s="16"/>
    </row>
    <row r="121" spans="1:8" ht="18.600000000000001" customHeight="1">
      <c r="A121" s="21" t="s">
        <v>157</v>
      </c>
      <c r="B121" s="22" t="s">
        <v>84</v>
      </c>
      <c r="C121" s="65" t="s">
        <v>85</v>
      </c>
      <c r="D121" s="11"/>
      <c r="E121" s="11"/>
      <c r="F121" s="9">
        <f>F122</f>
        <v>300000</v>
      </c>
      <c r="G121" s="78"/>
      <c r="H121" s="16"/>
    </row>
    <row r="122" spans="1:8">
      <c r="A122" s="21" t="s">
        <v>157</v>
      </c>
      <c r="B122" s="22" t="s">
        <v>86</v>
      </c>
      <c r="C122" s="22" t="s">
        <v>87</v>
      </c>
      <c r="D122" s="11"/>
      <c r="E122" s="11"/>
      <c r="F122" s="9">
        <v>300000</v>
      </c>
      <c r="G122" s="79"/>
      <c r="H122" s="16"/>
    </row>
    <row r="123" spans="1:8" ht="18.600000000000001" customHeight="1">
      <c r="A123" s="21" t="s">
        <v>157</v>
      </c>
      <c r="B123" s="22" t="s">
        <v>90</v>
      </c>
      <c r="C123" s="25" t="s">
        <v>91</v>
      </c>
      <c r="D123" s="11"/>
      <c r="E123" s="11"/>
      <c r="F123" s="9">
        <f>F124</f>
        <v>3000000</v>
      </c>
      <c r="G123" s="79"/>
      <c r="H123" s="16"/>
    </row>
    <row r="124" spans="1:8">
      <c r="A124" s="21" t="s">
        <v>157</v>
      </c>
      <c r="B124" s="22" t="s">
        <v>92</v>
      </c>
      <c r="C124" s="22" t="s">
        <v>127</v>
      </c>
      <c r="D124" s="11"/>
      <c r="E124" s="11"/>
      <c r="F124" s="9">
        <v>3000000</v>
      </c>
      <c r="G124" s="79"/>
      <c r="H124" s="16"/>
    </row>
    <row r="125" spans="1:8" ht="30">
      <c r="A125" s="64" t="s">
        <v>159</v>
      </c>
      <c r="B125" s="28"/>
      <c r="C125" s="65" t="s">
        <v>160</v>
      </c>
      <c r="D125" s="11"/>
      <c r="E125" s="11"/>
      <c r="F125" s="1">
        <f>F126+F131+F135+F142+F146+F151</f>
        <v>16880000</v>
      </c>
      <c r="G125" s="79"/>
      <c r="H125" s="16"/>
    </row>
    <row r="126" spans="1:8" ht="30">
      <c r="A126" s="64" t="s">
        <v>161</v>
      </c>
      <c r="B126" s="28"/>
      <c r="C126" s="65" t="s">
        <v>162</v>
      </c>
      <c r="D126" s="11"/>
      <c r="E126" s="11"/>
      <c r="F126" s="1">
        <f>F127</f>
        <v>1700000</v>
      </c>
      <c r="G126" s="79" t="s">
        <v>132</v>
      </c>
      <c r="H126" s="16"/>
    </row>
    <row r="127" spans="1:8" ht="15">
      <c r="A127" s="21" t="s">
        <v>161</v>
      </c>
      <c r="B127" s="22" t="s">
        <v>82</v>
      </c>
      <c r="C127" s="22" t="s">
        <v>83</v>
      </c>
      <c r="D127" s="11"/>
      <c r="E127" s="11"/>
      <c r="F127" s="3">
        <f>F128</f>
        <v>1700000</v>
      </c>
      <c r="G127" s="78"/>
      <c r="H127" s="16"/>
    </row>
    <row r="128" spans="1:8">
      <c r="A128" s="21" t="s">
        <v>161</v>
      </c>
      <c r="B128" s="22" t="s">
        <v>84</v>
      </c>
      <c r="C128" s="24" t="s">
        <v>85</v>
      </c>
      <c r="D128" s="11"/>
      <c r="E128" s="11"/>
      <c r="F128" s="2">
        <f>SUM(F129:F130)</f>
        <v>1700000</v>
      </c>
      <c r="G128" s="97"/>
      <c r="H128" s="16"/>
    </row>
    <row r="129" spans="1:8">
      <c r="A129" s="21" t="s">
        <v>161</v>
      </c>
      <c r="B129" s="22" t="s">
        <v>86</v>
      </c>
      <c r="C129" s="22" t="s">
        <v>87</v>
      </c>
      <c r="D129" s="11"/>
      <c r="E129" s="11"/>
      <c r="F129" s="2"/>
      <c r="G129" s="48"/>
      <c r="H129" s="16"/>
    </row>
    <row r="130" spans="1:8" ht="18.600000000000001" customHeight="1">
      <c r="A130" s="21" t="s">
        <v>161</v>
      </c>
      <c r="B130" s="22" t="s">
        <v>88</v>
      </c>
      <c r="C130" s="24" t="s">
        <v>163</v>
      </c>
      <c r="D130" s="11"/>
      <c r="E130" s="11"/>
      <c r="F130" s="2">
        <v>1700000</v>
      </c>
      <c r="G130" s="100"/>
      <c r="H130" s="16"/>
    </row>
    <row r="131" spans="1:8" ht="30">
      <c r="A131" s="64" t="s">
        <v>164</v>
      </c>
      <c r="B131" s="22"/>
      <c r="C131" s="65" t="s">
        <v>165</v>
      </c>
      <c r="D131" s="11"/>
      <c r="E131" s="11"/>
      <c r="F131" s="3">
        <f>F132</f>
        <v>1000000</v>
      </c>
      <c r="G131" s="79"/>
      <c r="H131" s="16"/>
    </row>
    <row r="132" spans="1:8" ht="18.600000000000001" customHeight="1">
      <c r="A132" s="21" t="s">
        <v>164</v>
      </c>
      <c r="B132" s="22" t="s">
        <v>82</v>
      </c>
      <c r="C132" s="22" t="s">
        <v>83</v>
      </c>
      <c r="D132" s="11"/>
      <c r="E132" s="11"/>
      <c r="F132" s="3">
        <f>F133</f>
        <v>1000000</v>
      </c>
      <c r="G132" s="79"/>
      <c r="H132" s="16"/>
    </row>
    <row r="133" spans="1:8" ht="15">
      <c r="A133" s="21" t="s">
        <v>164</v>
      </c>
      <c r="B133" s="22" t="s">
        <v>84</v>
      </c>
      <c r="C133" s="65" t="s">
        <v>85</v>
      </c>
      <c r="D133" s="11"/>
      <c r="E133" s="11"/>
      <c r="F133" s="2">
        <f>F134</f>
        <v>1000000</v>
      </c>
      <c r="G133" s="79"/>
      <c r="H133" s="16"/>
    </row>
    <row r="134" spans="1:8" ht="18.600000000000001" customHeight="1">
      <c r="A134" s="21" t="s">
        <v>164</v>
      </c>
      <c r="B134" s="22" t="s">
        <v>88</v>
      </c>
      <c r="C134" s="22" t="s">
        <v>163</v>
      </c>
      <c r="D134" s="11"/>
      <c r="E134" s="11"/>
      <c r="F134" s="9">
        <v>1000000</v>
      </c>
      <c r="G134" s="79" t="s">
        <v>61</v>
      </c>
      <c r="H134" s="16"/>
    </row>
    <row r="135" spans="1:8" ht="30">
      <c r="A135" s="64" t="s">
        <v>166</v>
      </c>
      <c r="B135" s="22"/>
      <c r="C135" s="65" t="s">
        <v>167</v>
      </c>
      <c r="D135" s="11"/>
      <c r="E135" s="11"/>
      <c r="F135" s="1">
        <v>10000000</v>
      </c>
      <c r="G135" s="79" t="s">
        <v>56</v>
      </c>
      <c r="H135" s="16"/>
    </row>
    <row r="136" spans="1:8" ht="15">
      <c r="A136" s="21" t="s">
        <v>166</v>
      </c>
      <c r="B136" s="22" t="s">
        <v>82</v>
      </c>
      <c r="C136" s="22" t="s">
        <v>168</v>
      </c>
      <c r="D136" s="11"/>
      <c r="E136" s="11"/>
      <c r="F136" s="1">
        <f>F137+F140</f>
        <v>10000000</v>
      </c>
      <c r="G136" s="79"/>
      <c r="H136" s="16"/>
    </row>
    <row r="137" spans="1:8">
      <c r="A137" s="21" t="s">
        <v>166</v>
      </c>
      <c r="B137" s="22" t="s">
        <v>84</v>
      </c>
      <c r="C137" s="24" t="s">
        <v>169</v>
      </c>
      <c r="D137" s="11"/>
      <c r="E137" s="11"/>
      <c r="F137" s="2">
        <f>SUM(F138:F139)</f>
        <v>3500000</v>
      </c>
      <c r="G137" s="78"/>
      <c r="H137" s="16"/>
    </row>
    <row r="138" spans="1:8" ht="18.600000000000001" customHeight="1">
      <c r="A138" s="21" t="s">
        <v>166</v>
      </c>
      <c r="B138" s="22" t="s">
        <v>86</v>
      </c>
      <c r="C138" s="22" t="s">
        <v>87</v>
      </c>
      <c r="D138" s="11"/>
      <c r="E138" s="11"/>
      <c r="F138" s="2">
        <v>1000000</v>
      </c>
      <c r="G138" s="78"/>
      <c r="H138" s="16"/>
    </row>
    <row r="139" spans="1:8">
      <c r="A139" s="21" t="s">
        <v>166</v>
      </c>
      <c r="B139" s="22" t="s">
        <v>88</v>
      </c>
      <c r="C139" s="24" t="s">
        <v>163</v>
      </c>
      <c r="D139" s="11"/>
      <c r="E139" s="11"/>
      <c r="F139" s="2">
        <v>2500000</v>
      </c>
      <c r="G139" s="78"/>
      <c r="H139" s="16"/>
    </row>
    <row r="140" spans="1:8">
      <c r="A140" s="21" t="s">
        <v>166</v>
      </c>
      <c r="B140" s="22" t="s">
        <v>90</v>
      </c>
      <c r="C140" s="22" t="s">
        <v>91</v>
      </c>
      <c r="D140" s="11"/>
      <c r="E140" s="11"/>
      <c r="F140" s="2">
        <f>F141</f>
        <v>6500000</v>
      </c>
      <c r="G140" s="79"/>
      <c r="H140" s="16"/>
    </row>
    <row r="141" spans="1:8" ht="18.600000000000001" customHeight="1">
      <c r="A141" s="21" t="s">
        <v>166</v>
      </c>
      <c r="B141" s="22" t="s">
        <v>92</v>
      </c>
      <c r="C141" s="22" t="s">
        <v>127</v>
      </c>
      <c r="D141" s="11"/>
      <c r="E141" s="11"/>
      <c r="F141" s="2">
        <v>6500000</v>
      </c>
      <c r="G141" s="79"/>
      <c r="H141" s="16"/>
    </row>
    <row r="142" spans="1:8" ht="30">
      <c r="A142" s="64" t="s">
        <v>170</v>
      </c>
      <c r="B142" s="28"/>
      <c r="C142" s="65" t="s">
        <v>171</v>
      </c>
      <c r="D142" s="11"/>
      <c r="E142" s="11"/>
      <c r="F142" s="1">
        <f>F143</f>
        <v>2400000</v>
      </c>
      <c r="G142" s="79" t="s">
        <v>138</v>
      </c>
      <c r="H142" s="16"/>
    </row>
    <row r="143" spans="1:8" ht="18.600000000000001" customHeight="1">
      <c r="A143" s="21" t="s">
        <v>170</v>
      </c>
      <c r="B143" s="22" t="s">
        <v>82</v>
      </c>
      <c r="C143" s="24" t="s">
        <v>168</v>
      </c>
      <c r="D143" s="11"/>
      <c r="E143" s="11"/>
      <c r="F143" s="1">
        <f>F144</f>
        <v>2400000</v>
      </c>
      <c r="G143" s="79"/>
      <c r="H143" s="16"/>
    </row>
    <row r="144" spans="1:8">
      <c r="A144" s="21" t="s">
        <v>170</v>
      </c>
      <c r="B144" s="22" t="s">
        <v>84</v>
      </c>
      <c r="C144" s="22" t="s">
        <v>169</v>
      </c>
      <c r="D144" s="11"/>
      <c r="E144" s="11"/>
      <c r="F144" s="9">
        <f>F145</f>
        <v>2400000</v>
      </c>
      <c r="G144" s="79"/>
      <c r="H144" s="16"/>
    </row>
    <row r="145" spans="1:8" ht="17.100000000000001" customHeight="1">
      <c r="A145" s="21" t="s">
        <v>170</v>
      </c>
      <c r="B145" s="22" t="s">
        <v>86</v>
      </c>
      <c r="C145" s="24" t="s">
        <v>87</v>
      </c>
      <c r="D145" s="11"/>
      <c r="E145" s="11"/>
      <c r="F145" s="9">
        <v>2400000</v>
      </c>
      <c r="G145" s="79"/>
      <c r="H145" s="16"/>
    </row>
    <row r="146" spans="1:8" ht="30">
      <c r="A146" s="64" t="s">
        <v>172</v>
      </c>
      <c r="B146" s="22"/>
      <c r="C146" s="12" t="s">
        <v>173</v>
      </c>
      <c r="D146" s="11"/>
      <c r="E146" s="11"/>
      <c r="F146" s="1">
        <f>F147</f>
        <v>780000</v>
      </c>
      <c r="G146" s="79"/>
      <c r="H146" s="16"/>
    </row>
    <row r="147" spans="1:8" ht="17.100000000000001" customHeight="1">
      <c r="A147" s="64" t="s">
        <v>172</v>
      </c>
      <c r="B147" s="22" t="s">
        <v>174</v>
      </c>
      <c r="C147" s="24" t="s">
        <v>175</v>
      </c>
      <c r="D147" s="11"/>
      <c r="E147" s="11"/>
      <c r="F147" s="9">
        <f>F148</f>
        <v>780000</v>
      </c>
      <c r="G147" s="79"/>
      <c r="H147" s="16"/>
    </row>
    <row r="148" spans="1:8" ht="17.100000000000001" customHeight="1">
      <c r="A148" s="64" t="s">
        <v>172</v>
      </c>
      <c r="B148" s="22" t="s">
        <v>84</v>
      </c>
      <c r="C148" s="24" t="s">
        <v>176</v>
      </c>
      <c r="D148" s="11"/>
      <c r="E148" s="11"/>
      <c r="F148" s="9">
        <f>F149+F150</f>
        <v>780000</v>
      </c>
      <c r="G148" s="79"/>
      <c r="H148" s="16"/>
    </row>
    <row r="149" spans="1:8" ht="17.100000000000001" customHeight="1">
      <c r="A149" s="64" t="s">
        <v>172</v>
      </c>
      <c r="B149" s="22" t="s">
        <v>86</v>
      </c>
      <c r="C149" s="24" t="s">
        <v>177</v>
      </c>
      <c r="D149" s="11"/>
      <c r="E149" s="11"/>
      <c r="F149" s="9">
        <v>180000</v>
      </c>
      <c r="G149" s="79" t="s">
        <v>61</v>
      </c>
      <c r="H149" s="16"/>
    </row>
    <row r="150" spans="1:8" ht="17.100000000000001" customHeight="1">
      <c r="A150" s="64" t="s">
        <v>172</v>
      </c>
      <c r="B150" s="22" t="s">
        <v>88</v>
      </c>
      <c r="C150" s="24" t="s">
        <v>163</v>
      </c>
      <c r="D150" s="11"/>
      <c r="E150" s="11"/>
      <c r="F150" s="9">
        <v>600000</v>
      </c>
      <c r="G150" s="79" t="s">
        <v>61</v>
      </c>
      <c r="H150" s="16"/>
    </row>
    <row r="151" spans="1:8" ht="33.950000000000003" customHeight="1">
      <c r="A151" s="64" t="s">
        <v>178</v>
      </c>
      <c r="B151" s="22"/>
      <c r="C151" s="87" t="s">
        <v>179</v>
      </c>
      <c r="D151" s="11"/>
      <c r="E151" s="11"/>
      <c r="F151" s="9">
        <f>F152</f>
        <v>1000000</v>
      </c>
      <c r="G151" s="79"/>
      <c r="H151" s="16"/>
    </row>
    <row r="152" spans="1:8" ht="17.100000000000001" customHeight="1">
      <c r="A152" s="64" t="s">
        <v>178</v>
      </c>
      <c r="B152" s="22" t="s">
        <v>174</v>
      </c>
      <c r="C152" s="24" t="s">
        <v>175</v>
      </c>
      <c r="D152" s="11"/>
      <c r="E152" s="11"/>
      <c r="F152" s="9">
        <f>F153</f>
        <v>1000000</v>
      </c>
      <c r="G152" s="79"/>
      <c r="H152" s="16"/>
    </row>
    <row r="153" spans="1:8" ht="17.100000000000001" customHeight="1">
      <c r="A153" s="64" t="s">
        <v>178</v>
      </c>
      <c r="B153" s="22" t="s">
        <v>180</v>
      </c>
      <c r="C153" s="24" t="s">
        <v>181</v>
      </c>
      <c r="D153" s="11"/>
      <c r="E153" s="11"/>
      <c r="F153" s="9">
        <f>F154</f>
        <v>1000000</v>
      </c>
      <c r="G153" s="79"/>
      <c r="H153" s="16"/>
    </row>
    <row r="154" spans="1:8" ht="17.100000000000001" customHeight="1">
      <c r="A154" s="64" t="s">
        <v>178</v>
      </c>
      <c r="B154" s="22" t="s">
        <v>88</v>
      </c>
      <c r="C154" s="24" t="s">
        <v>163</v>
      </c>
      <c r="D154" s="11"/>
      <c r="E154" s="11"/>
      <c r="F154" s="9">
        <v>1000000</v>
      </c>
      <c r="G154" s="79" t="s">
        <v>61</v>
      </c>
      <c r="H154" s="16"/>
    </row>
    <row r="155" spans="1:8" ht="18.600000000000001" customHeight="1">
      <c r="A155" s="64" t="s">
        <v>182</v>
      </c>
      <c r="B155" s="28"/>
      <c r="C155" s="65" t="s">
        <v>183</v>
      </c>
      <c r="D155" s="11"/>
      <c r="E155" s="11"/>
      <c r="F155" s="1">
        <f>F156+F162</f>
        <v>12000000</v>
      </c>
      <c r="G155" s="78"/>
      <c r="H155" s="16"/>
    </row>
    <row r="156" spans="1:8" ht="18.600000000000001" customHeight="1">
      <c r="A156" s="64" t="s">
        <v>184</v>
      </c>
      <c r="B156" s="28"/>
      <c r="C156" s="65" t="s">
        <v>185</v>
      </c>
      <c r="D156" s="11"/>
      <c r="E156" s="11"/>
      <c r="F156" s="1">
        <f>F157</f>
        <v>8000000</v>
      </c>
      <c r="G156" s="78"/>
      <c r="H156" s="16"/>
    </row>
    <row r="157" spans="1:8" ht="18.600000000000001" customHeight="1">
      <c r="A157" s="21" t="s">
        <v>184</v>
      </c>
      <c r="B157" s="22" t="s">
        <v>82</v>
      </c>
      <c r="C157" s="22" t="s">
        <v>168</v>
      </c>
      <c r="D157" s="11"/>
      <c r="E157" s="11"/>
      <c r="F157" s="3">
        <f>F158+F160</f>
        <v>8000000</v>
      </c>
      <c r="G157" s="78"/>
      <c r="H157" s="16"/>
    </row>
    <row r="158" spans="1:8">
      <c r="A158" s="21" t="s">
        <v>184</v>
      </c>
      <c r="B158" s="22" t="s">
        <v>90</v>
      </c>
      <c r="C158" s="22" t="s">
        <v>91</v>
      </c>
      <c r="D158" s="25"/>
      <c r="E158" s="25"/>
      <c r="F158" s="4">
        <v>3000000</v>
      </c>
      <c r="G158" s="78"/>
      <c r="H158" s="16"/>
    </row>
    <row r="159" spans="1:8" ht="18.600000000000001" customHeight="1">
      <c r="A159" s="21" t="s">
        <v>184</v>
      </c>
      <c r="B159" s="22" t="s">
        <v>92</v>
      </c>
      <c r="C159" s="22" t="s">
        <v>127</v>
      </c>
      <c r="D159" s="25"/>
      <c r="E159" s="25"/>
      <c r="F159" s="4">
        <v>3000000</v>
      </c>
      <c r="G159" s="97" t="s">
        <v>186</v>
      </c>
      <c r="H159" s="16"/>
    </row>
    <row r="160" spans="1:8" ht="18.600000000000001" customHeight="1">
      <c r="A160" s="21" t="s">
        <v>184</v>
      </c>
      <c r="B160" s="22" t="s">
        <v>96</v>
      </c>
      <c r="C160" s="22" t="s">
        <v>147</v>
      </c>
      <c r="D160" s="11"/>
      <c r="E160" s="11"/>
      <c r="F160" s="2">
        <f>F161</f>
        <v>5000000</v>
      </c>
      <c r="G160" s="77" t="s">
        <v>61</v>
      </c>
      <c r="H160" s="16"/>
    </row>
    <row r="161" spans="1:11" ht="18.600000000000001" customHeight="1">
      <c r="A161" s="21" t="s">
        <v>184</v>
      </c>
      <c r="B161" s="22" t="s">
        <v>187</v>
      </c>
      <c r="C161" s="25" t="s">
        <v>188</v>
      </c>
      <c r="D161" s="11"/>
      <c r="E161" s="11"/>
      <c r="F161" s="2">
        <v>5000000</v>
      </c>
      <c r="G161" s="78"/>
      <c r="H161" s="16"/>
    </row>
    <row r="162" spans="1:11" ht="18.600000000000001" customHeight="1">
      <c r="A162" s="64" t="s">
        <v>189</v>
      </c>
      <c r="B162" s="28"/>
      <c r="C162" s="65" t="s">
        <v>190</v>
      </c>
      <c r="D162" s="11"/>
      <c r="E162" s="11"/>
      <c r="F162" s="3">
        <f>F163</f>
        <v>4000000</v>
      </c>
      <c r="G162" s="78" t="s">
        <v>61</v>
      </c>
      <c r="H162" s="16"/>
      <c r="J162" s="9">
        <v>84000000</v>
      </c>
    </row>
    <row r="163" spans="1:11" ht="18.600000000000001" customHeight="1">
      <c r="A163" s="21" t="s">
        <v>189</v>
      </c>
      <c r="B163" s="22" t="s">
        <v>82</v>
      </c>
      <c r="C163" s="24" t="s">
        <v>191</v>
      </c>
      <c r="D163" s="11"/>
      <c r="E163" s="11"/>
      <c r="F163" s="3">
        <f>F164</f>
        <v>4000000</v>
      </c>
      <c r="G163" s="78"/>
      <c r="H163" s="16"/>
      <c r="J163" s="9">
        <v>92400000</v>
      </c>
    </row>
    <row r="164" spans="1:11" ht="18.600000000000001" customHeight="1">
      <c r="A164" s="21" t="s">
        <v>189</v>
      </c>
      <c r="B164" s="22" t="s">
        <v>90</v>
      </c>
      <c r="C164" s="22" t="s">
        <v>91</v>
      </c>
      <c r="D164" s="11"/>
      <c r="E164" s="11"/>
      <c r="F164" s="2">
        <f>F165</f>
        <v>4000000</v>
      </c>
      <c r="G164" s="78"/>
      <c r="H164" s="16"/>
      <c r="J164" s="2">
        <v>23756650</v>
      </c>
    </row>
    <row r="165" spans="1:11" ht="18.600000000000001" customHeight="1">
      <c r="A165" s="21" t="s">
        <v>189</v>
      </c>
      <c r="B165" s="22" t="s">
        <v>92</v>
      </c>
      <c r="C165" s="22" t="s">
        <v>127</v>
      </c>
      <c r="D165" s="11"/>
      <c r="E165" s="11"/>
      <c r="F165" s="2">
        <v>4000000</v>
      </c>
      <c r="G165" s="78"/>
      <c r="H165" s="16"/>
      <c r="J165" s="2">
        <v>6321350</v>
      </c>
    </row>
    <row r="166" spans="1:11" ht="18.600000000000001" customHeight="1">
      <c r="A166" s="21"/>
      <c r="B166" s="22"/>
      <c r="C166" s="22"/>
      <c r="D166" s="11"/>
      <c r="E166" s="11"/>
      <c r="F166" s="2"/>
      <c r="G166" s="78"/>
      <c r="H166" s="16"/>
      <c r="J166" s="2">
        <v>4500000</v>
      </c>
    </row>
    <row r="167" spans="1:11" ht="32.25" customHeight="1">
      <c r="A167" s="64">
        <v>2</v>
      </c>
      <c r="B167" s="28"/>
      <c r="C167" s="65" t="s">
        <v>192</v>
      </c>
      <c r="D167" s="11"/>
      <c r="E167" s="11"/>
      <c r="F167" s="3">
        <f>F168+F176+F205+F222+F232</f>
        <v>1550741150</v>
      </c>
      <c r="G167" s="78" t="s">
        <v>193</v>
      </c>
      <c r="H167" s="16">
        <f>F168+F176+F205+F222+F232</f>
        <v>1550741150</v>
      </c>
      <c r="I167" s="30">
        <v>60000000</v>
      </c>
      <c r="J167" s="2">
        <v>3600000</v>
      </c>
      <c r="K167" s="16"/>
    </row>
    <row r="168" spans="1:11" ht="18.600000000000001" customHeight="1">
      <c r="A168" s="64" t="s">
        <v>194</v>
      </c>
      <c r="B168" s="28"/>
      <c r="C168" s="65" t="s">
        <v>195</v>
      </c>
      <c r="D168" s="11"/>
      <c r="E168" s="11"/>
      <c r="F168" s="3">
        <f>F169+F173</f>
        <v>70540000</v>
      </c>
      <c r="G168" s="78"/>
      <c r="H168" s="16"/>
      <c r="J168" s="9">
        <v>1000000</v>
      </c>
    </row>
    <row r="169" spans="1:11" ht="45">
      <c r="A169" s="64" t="s">
        <v>196</v>
      </c>
      <c r="B169" s="28"/>
      <c r="C169" s="65" t="s">
        <v>197</v>
      </c>
      <c r="D169" s="11"/>
      <c r="E169" s="11"/>
      <c r="F169" s="3">
        <f>F170</f>
        <v>69540000</v>
      </c>
      <c r="G169" s="78"/>
      <c r="H169" s="16"/>
      <c r="J169" s="9">
        <v>180000</v>
      </c>
    </row>
    <row r="170" spans="1:11" ht="18.600000000000001" customHeight="1">
      <c r="A170" s="21" t="s">
        <v>196</v>
      </c>
      <c r="B170" s="22" t="s">
        <v>82</v>
      </c>
      <c r="C170" s="22" t="s">
        <v>168</v>
      </c>
      <c r="D170" s="11"/>
      <c r="E170" s="11"/>
      <c r="F170" s="3">
        <f>F171</f>
        <v>69540000</v>
      </c>
      <c r="G170" s="78"/>
      <c r="H170" s="16"/>
      <c r="J170" s="9">
        <v>600000</v>
      </c>
    </row>
    <row r="171" spans="1:11" ht="18.600000000000001" customHeight="1">
      <c r="A171" s="21" t="s">
        <v>196</v>
      </c>
      <c r="B171" s="22" t="s">
        <v>90</v>
      </c>
      <c r="C171" s="65" t="s">
        <v>110</v>
      </c>
      <c r="D171" s="11"/>
      <c r="E171" s="11"/>
      <c r="F171" s="2">
        <f>F172</f>
        <v>69540000</v>
      </c>
      <c r="G171" s="78"/>
      <c r="H171" s="16"/>
      <c r="J171" s="9">
        <v>1000000</v>
      </c>
    </row>
    <row r="172" spans="1:11" ht="18.600000000000001" customHeight="1">
      <c r="A172" s="21" t="s">
        <v>196</v>
      </c>
      <c r="B172" s="22" t="s">
        <v>198</v>
      </c>
      <c r="C172" s="22" t="s">
        <v>199</v>
      </c>
      <c r="D172" s="11"/>
      <c r="E172" s="11"/>
      <c r="F172" s="2">
        <f>53700000+15840000</f>
        <v>69540000</v>
      </c>
      <c r="G172" s="78"/>
      <c r="H172" s="16"/>
      <c r="J172" s="2">
        <v>5000000</v>
      </c>
    </row>
    <row r="173" spans="1:11" ht="33" customHeight="1">
      <c r="A173" s="21" t="s">
        <v>200</v>
      </c>
      <c r="B173" s="22"/>
      <c r="C173" s="88" t="s">
        <v>201</v>
      </c>
      <c r="D173" s="11"/>
      <c r="E173" s="11"/>
      <c r="F173" s="2">
        <f>F174</f>
        <v>1000000</v>
      </c>
      <c r="G173" s="78"/>
      <c r="H173" s="16"/>
      <c r="J173" s="3">
        <v>4000000</v>
      </c>
    </row>
    <row r="174" spans="1:11" ht="18.600000000000001" customHeight="1">
      <c r="A174" s="21" t="s">
        <v>200</v>
      </c>
      <c r="B174" s="22" t="s">
        <v>174</v>
      </c>
      <c r="C174" s="22" t="s">
        <v>175</v>
      </c>
      <c r="D174" s="11"/>
      <c r="E174" s="11"/>
      <c r="F174" s="2">
        <f>F175</f>
        <v>1000000</v>
      </c>
      <c r="G174" s="97"/>
      <c r="H174" s="16"/>
      <c r="J174" s="3">
        <v>9500000</v>
      </c>
    </row>
    <row r="175" spans="1:11" ht="18.600000000000001" customHeight="1">
      <c r="A175" s="21" t="s">
        <v>200</v>
      </c>
      <c r="B175" s="22" t="s">
        <v>180</v>
      </c>
      <c r="C175" s="22" t="s">
        <v>202</v>
      </c>
      <c r="D175" s="11"/>
      <c r="E175" s="11"/>
      <c r="F175" s="2">
        <v>1000000</v>
      </c>
      <c r="G175" s="77"/>
      <c r="H175" s="16"/>
    </row>
    <row r="176" spans="1:11" ht="15">
      <c r="A176" s="64" t="s">
        <v>203</v>
      </c>
      <c r="B176" s="22"/>
      <c r="C176" s="65" t="s">
        <v>204</v>
      </c>
      <c r="D176" s="11"/>
      <c r="E176" s="11"/>
      <c r="F176" s="31">
        <f>F177+F181+F188+F192+F201</f>
        <v>127946000</v>
      </c>
      <c r="G176" s="78"/>
      <c r="H176" s="16"/>
    </row>
    <row r="177" spans="1:8" ht="30">
      <c r="A177" s="64" t="s">
        <v>205</v>
      </c>
      <c r="B177" s="28"/>
      <c r="C177" s="65" t="s">
        <v>206</v>
      </c>
      <c r="D177" s="11"/>
      <c r="E177" s="11"/>
      <c r="F177" s="9">
        <f>F178</f>
        <v>45000000</v>
      </c>
      <c r="G177" s="78"/>
      <c r="H177" s="16"/>
    </row>
    <row r="178" spans="1:8" ht="18.600000000000001" customHeight="1">
      <c r="A178" s="21" t="s">
        <v>205</v>
      </c>
      <c r="B178" s="22" t="s">
        <v>82</v>
      </c>
      <c r="C178" s="22" t="s">
        <v>168</v>
      </c>
      <c r="D178" s="11"/>
      <c r="E178" s="11"/>
      <c r="F178" s="9">
        <f>F179</f>
        <v>45000000</v>
      </c>
      <c r="G178" s="78"/>
      <c r="H178" s="16"/>
    </row>
    <row r="179" spans="1:8" ht="28.5">
      <c r="A179" s="21" t="s">
        <v>205</v>
      </c>
      <c r="B179" s="22" t="s">
        <v>207</v>
      </c>
      <c r="C179" s="22" t="s">
        <v>208</v>
      </c>
      <c r="D179" s="11"/>
      <c r="E179" s="11"/>
      <c r="F179" s="9">
        <f>F180</f>
        <v>45000000</v>
      </c>
      <c r="G179" s="78"/>
      <c r="H179" s="16"/>
    </row>
    <row r="180" spans="1:8" ht="28.5">
      <c r="A180" s="21" t="s">
        <v>205</v>
      </c>
      <c r="B180" s="22" t="s">
        <v>209</v>
      </c>
      <c r="C180" s="105" t="s">
        <v>210</v>
      </c>
      <c r="D180" s="11"/>
      <c r="E180" s="11"/>
      <c r="F180" s="9">
        <v>45000000</v>
      </c>
      <c r="G180" s="78"/>
      <c r="H180" s="16"/>
    </row>
    <row r="181" spans="1:8" ht="45.95" customHeight="1">
      <c r="A181" s="64" t="s">
        <v>211</v>
      </c>
      <c r="B181" s="22"/>
      <c r="C181" s="50" t="s">
        <v>212</v>
      </c>
      <c r="D181" s="11"/>
      <c r="E181" s="11"/>
      <c r="F181" s="1">
        <f>F182</f>
        <v>4946000</v>
      </c>
      <c r="G181" s="78"/>
      <c r="H181" s="16"/>
    </row>
    <row r="182" spans="1:8" ht="15">
      <c r="A182" s="64" t="s">
        <v>211</v>
      </c>
      <c r="B182" s="22" t="s">
        <v>82</v>
      </c>
      <c r="C182" s="22" t="s">
        <v>83</v>
      </c>
      <c r="D182" s="11"/>
      <c r="E182" s="11"/>
      <c r="F182" s="9">
        <f>F183+F186</f>
        <v>4946000</v>
      </c>
      <c r="G182" s="97"/>
      <c r="H182" s="16"/>
    </row>
    <row r="183" spans="1:8" ht="18.600000000000001" customHeight="1">
      <c r="A183" s="64" t="s">
        <v>211</v>
      </c>
      <c r="B183" s="22" t="s">
        <v>84</v>
      </c>
      <c r="C183" s="24" t="s">
        <v>85</v>
      </c>
      <c r="D183" s="11"/>
      <c r="E183" s="11"/>
      <c r="F183" s="9">
        <f>SUM(F184:F185)</f>
        <v>3946000</v>
      </c>
      <c r="G183" s="77"/>
      <c r="H183" s="16"/>
    </row>
    <row r="184" spans="1:8" ht="15">
      <c r="A184" s="64" t="s">
        <v>211</v>
      </c>
      <c r="B184" s="22" t="s">
        <v>86</v>
      </c>
      <c r="C184" s="22" t="s">
        <v>87</v>
      </c>
      <c r="D184" s="11"/>
      <c r="E184" s="11"/>
      <c r="F184" s="9">
        <v>946000</v>
      </c>
      <c r="G184" s="97"/>
      <c r="H184" s="16"/>
    </row>
    <row r="185" spans="1:8" ht="18.600000000000001" customHeight="1">
      <c r="A185" s="64" t="s">
        <v>211</v>
      </c>
      <c r="B185" s="22" t="s">
        <v>88</v>
      </c>
      <c r="C185" s="24" t="s">
        <v>163</v>
      </c>
      <c r="D185" s="11"/>
      <c r="E185" s="11"/>
      <c r="F185" s="9">
        <v>3000000</v>
      </c>
      <c r="G185" s="77"/>
      <c r="H185" s="16"/>
    </row>
    <row r="186" spans="1:8" ht="15">
      <c r="A186" s="64" t="s">
        <v>211</v>
      </c>
      <c r="B186" s="22" t="s">
        <v>90</v>
      </c>
      <c r="C186" s="22" t="s">
        <v>91</v>
      </c>
      <c r="D186" s="11"/>
      <c r="E186" s="11"/>
      <c r="F186" s="9">
        <f>F187</f>
        <v>1000000</v>
      </c>
      <c r="G186" s="79"/>
      <c r="H186" s="16"/>
    </row>
    <row r="187" spans="1:8" ht="15">
      <c r="A187" s="64" t="s">
        <v>211</v>
      </c>
      <c r="B187" s="22" t="s">
        <v>92</v>
      </c>
      <c r="C187" s="22" t="s">
        <v>213</v>
      </c>
      <c r="D187" s="11"/>
      <c r="E187" s="11"/>
      <c r="F187" s="2">
        <v>1000000</v>
      </c>
      <c r="G187" s="78"/>
      <c r="H187" s="16"/>
    </row>
    <row r="188" spans="1:8" ht="45">
      <c r="A188" s="49" t="s">
        <v>214</v>
      </c>
      <c r="B188" s="22"/>
      <c r="C188" s="90" t="s">
        <v>215</v>
      </c>
      <c r="D188" s="11"/>
      <c r="E188" s="11"/>
      <c r="F188" s="2">
        <f>F189</f>
        <v>67500000</v>
      </c>
      <c r="G188" s="78"/>
      <c r="H188" s="16"/>
    </row>
    <row r="189" spans="1:8">
      <c r="A189" s="49" t="s">
        <v>214</v>
      </c>
      <c r="B189" s="22"/>
      <c r="C189" s="22" t="s">
        <v>216</v>
      </c>
      <c r="D189" s="11"/>
      <c r="E189" s="11"/>
      <c r="F189" s="2">
        <f>F190</f>
        <v>67500000</v>
      </c>
      <c r="G189" s="78"/>
      <c r="H189" s="16"/>
    </row>
    <row r="190" spans="1:8">
      <c r="A190" s="49" t="s">
        <v>214</v>
      </c>
      <c r="B190" s="22" t="s">
        <v>217</v>
      </c>
      <c r="C190" s="22" t="s">
        <v>152</v>
      </c>
      <c r="D190" s="11"/>
      <c r="E190" s="11"/>
      <c r="F190" s="2">
        <f>F191</f>
        <v>67500000</v>
      </c>
      <c r="G190" s="78"/>
      <c r="H190" s="16"/>
    </row>
    <row r="191" spans="1:8">
      <c r="A191" s="49" t="s">
        <v>214</v>
      </c>
      <c r="B191" s="22" t="s">
        <v>218</v>
      </c>
      <c r="C191" s="22" t="s">
        <v>219</v>
      </c>
      <c r="D191" s="11"/>
      <c r="E191" s="11"/>
      <c r="F191" s="2">
        <v>67500000</v>
      </c>
      <c r="G191" s="78"/>
      <c r="H191" s="16"/>
    </row>
    <row r="192" spans="1:8" ht="44.1" customHeight="1">
      <c r="A192" s="49" t="s">
        <v>220</v>
      </c>
      <c r="B192" s="22"/>
      <c r="C192" s="88" t="s">
        <v>221</v>
      </c>
      <c r="D192" s="11"/>
      <c r="E192" s="11"/>
      <c r="F192" s="2">
        <f>F193</f>
        <v>7500000</v>
      </c>
      <c r="G192" s="78"/>
      <c r="H192" s="16"/>
    </row>
    <row r="193" spans="1:8">
      <c r="A193" s="49" t="s">
        <v>220</v>
      </c>
      <c r="B193" s="22"/>
      <c r="C193" s="22" t="s">
        <v>222</v>
      </c>
      <c r="D193" s="11"/>
      <c r="E193" s="11"/>
      <c r="F193" s="2">
        <f>F194</f>
        <v>7500000</v>
      </c>
      <c r="G193" s="78"/>
      <c r="H193" s="16"/>
    </row>
    <row r="194" spans="1:8">
      <c r="A194" s="49" t="s">
        <v>220</v>
      </c>
      <c r="B194" s="22" t="s">
        <v>174</v>
      </c>
      <c r="C194" s="22" t="s">
        <v>175</v>
      </c>
      <c r="D194" s="11"/>
      <c r="E194" s="11"/>
      <c r="F194" s="2">
        <f>F195+F197+F199</f>
        <v>7500000</v>
      </c>
      <c r="G194" s="78"/>
      <c r="H194" s="16"/>
    </row>
    <row r="195" spans="1:8">
      <c r="A195" s="49" t="s">
        <v>220</v>
      </c>
      <c r="B195" s="22" t="s">
        <v>180</v>
      </c>
      <c r="C195" s="22" t="s">
        <v>176</v>
      </c>
      <c r="D195" s="11"/>
      <c r="E195" s="11"/>
      <c r="F195" s="2">
        <f>F196</f>
        <v>4000000</v>
      </c>
      <c r="G195" s="78"/>
      <c r="H195" s="16"/>
    </row>
    <row r="196" spans="1:8">
      <c r="A196" s="49" t="s">
        <v>220</v>
      </c>
      <c r="B196" s="22" t="s">
        <v>86</v>
      </c>
      <c r="C196" s="22" t="s">
        <v>223</v>
      </c>
      <c r="D196" s="11"/>
      <c r="E196" s="11"/>
      <c r="F196" s="2">
        <v>4000000</v>
      </c>
      <c r="G196" s="78"/>
      <c r="H196" s="16"/>
    </row>
    <row r="197" spans="1:8">
      <c r="A197" s="49" t="s">
        <v>220</v>
      </c>
      <c r="B197" s="22" t="s">
        <v>224</v>
      </c>
      <c r="C197" s="22" t="s">
        <v>225</v>
      </c>
      <c r="D197" s="11"/>
      <c r="E197" s="11"/>
      <c r="F197" s="2">
        <f>F198</f>
        <v>2000000</v>
      </c>
      <c r="G197" s="78"/>
      <c r="H197" s="16"/>
    </row>
    <row r="198" spans="1:8">
      <c r="A198" s="49" t="s">
        <v>220</v>
      </c>
      <c r="B198" s="22" t="s">
        <v>116</v>
      </c>
      <c r="C198" s="22" t="s">
        <v>226</v>
      </c>
      <c r="D198" s="11"/>
      <c r="E198" s="11"/>
      <c r="F198" s="2">
        <v>2000000</v>
      </c>
      <c r="G198" s="78"/>
      <c r="H198" s="16"/>
    </row>
    <row r="199" spans="1:8">
      <c r="A199" s="49" t="s">
        <v>220</v>
      </c>
      <c r="B199" s="22" t="s">
        <v>227</v>
      </c>
      <c r="C199" s="25" t="s">
        <v>188</v>
      </c>
      <c r="D199" s="11"/>
      <c r="E199" s="11"/>
      <c r="F199" s="2">
        <f>F200</f>
        <v>1500000</v>
      </c>
      <c r="G199" s="78"/>
      <c r="H199" s="16"/>
    </row>
    <row r="200" spans="1:8">
      <c r="A200" s="49" t="s">
        <v>220</v>
      </c>
      <c r="B200" s="22" t="s">
        <v>228</v>
      </c>
      <c r="C200" s="22" t="s">
        <v>229</v>
      </c>
      <c r="D200" s="11"/>
      <c r="E200" s="11"/>
      <c r="F200" s="2">
        <v>1500000</v>
      </c>
      <c r="G200" s="78"/>
      <c r="H200" s="16"/>
    </row>
    <row r="201" spans="1:8" ht="45">
      <c r="A201" s="49" t="s">
        <v>230</v>
      </c>
      <c r="B201" s="22"/>
      <c r="C201" s="88" t="s">
        <v>231</v>
      </c>
      <c r="D201" s="11"/>
      <c r="E201" s="11"/>
      <c r="F201" s="2">
        <f>F202</f>
        <v>3000000</v>
      </c>
      <c r="G201" s="78"/>
      <c r="H201" s="16"/>
    </row>
    <row r="202" spans="1:8">
      <c r="A202" s="49" t="s">
        <v>230</v>
      </c>
      <c r="B202" s="22"/>
      <c r="C202" s="22" t="s">
        <v>232</v>
      </c>
      <c r="D202" s="11"/>
      <c r="E202" s="11"/>
      <c r="F202" s="2">
        <f>F203</f>
        <v>3000000</v>
      </c>
      <c r="G202" s="78"/>
      <c r="H202" s="16"/>
    </row>
    <row r="203" spans="1:8">
      <c r="A203" s="49" t="s">
        <v>230</v>
      </c>
      <c r="B203" s="22" t="s">
        <v>174</v>
      </c>
      <c r="C203" s="22" t="s">
        <v>175</v>
      </c>
      <c r="D203" s="11"/>
      <c r="E203" s="11"/>
      <c r="F203" s="2">
        <f>F204</f>
        <v>3000000</v>
      </c>
      <c r="G203" s="78"/>
      <c r="H203" s="16"/>
    </row>
    <row r="204" spans="1:8" ht="29.1" customHeight="1">
      <c r="A204" s="49" t="s">
        <v>230</v>
      </c>
      <c r="B204" s="22" t="s">
        <v>233</v>
      </c>
      <c r="C204" s="22" t="s">
        <v>234</v>
      </c>
      <c r="D204" s="11"/>
      <c r="E204" s="11"/>
      <c r="F204" s="2">
        <v>3000000</v>
      </c>
      <c r="G204" s="78"/>
      <c r="H204" s="16"/>
    </row>
    <row r="205" spans="1:8" ht="32.1" customHeight="1">
      <c r="A205" s="64" t="s">
        <v>235</v>
      </c>
      <c r="B205" s="28"/>
      <c r="C205" s="65" t="s">
        <v>236</v>
      </c>
      <c r="D205" s="11"/>
      <c r="E205" s="11"/>
      <c r="F205" s="3">
        <f>F206+F214</f>
        <v>1212725150</v>
      </c>
      <c r="G205" s="78"/>
      <c r="H205" s="16"/>
    </row>
    <row r="206" spans="1:8" ht="28.5">
      <c r="A206" s="64" t="s">
        <v>237</v>
      </c>
      <c r="B206" s="28"/>
      <c r="C206" s="24" t="s">
        <v>238</v>
      </c>
      <c r="D206" s="11"/>
      <c r="E206" s="11"/>
      <c r="F206" s="3">
        <f>F207</f>
        <v>867500100</v>
      </c>
      <c r="G206" s="97"/>
      <c r="H206" s="16"/>
    </row>
    <row r="207" spans="1:8" ht="18.600000000000001" customHeight="1">
      <c r="A207" s="21" t="s">
        <v>237</v>
      </c>
      <c r="B207" s="22" t="s">
        <v>151</v>
      </c>
      <c r="C207" s="25" t="s">
        <v>152</v>
      </c>
      <c r="D207" s="11"/>
      <c r="E207" s="11"/>
      <c r="F207" s="3">
        <f>F208</f>
        <v>867500100</v>
      </c>
      <c r="G207" s="100"/>
      <c r="H207" s="16"/>
    </row>
    <row r="208" spans="1:8" ht="18.600000000000001" customHeight="1">
      <c r="A208" s="21" t="s">
        <v>237</v>
      </c>
      <c r="B208" s="22" t="s">
        <v>239</v>
      </c>
      <c r="C208" s="22" t="s">
        <v>240</v>
      </c>
      <c r="D208" s="11"/>
      <c r="E208" s="11"/>
      <c r="F208" s="2">
        <f>SUM(F209:F213)</f>
        <v>867500100</v>
      </c>
      <c r="G208" s="79"/>
      <c r="H208" s="16"/>
    </row>
    <row r="209" spans="1:10" ht="28.5">
      <c r="A209" s="21" t="s">
        <v>237</v>
      </c>
      <c r="B209" s="22" t="s">
        <v>241</v>
      </c>
      <c r="C209" s="22" t="s">
        <v>242</v>
      </c>
      <c r="D209" s="11"/>
      <c r="E209" s="11"/>
      <c r="F209" s="106">
        <f>3500000+525000</f>
        <v>4025000</v>
      </c>
      <c r="G209" s="79"/>
      <c r="H209" s="32"/>
      <c r="J209" s="16"/>
    </row>
    <row r="210" spans="1:10" ht="18.600000000000001" customHeight="1">
      <c r="A210" s="21" t="s">
        <v>237</v>
      </c>
      <c r="B210" s="22" t="s">
        <v>243</v>
      </c>
      <c r="C210" s="24" t="s">
        <v>244</v>
      </c>
      <c r="D210" s="11"/>
      <c r="E210" s="11"/>
      <c r="F210" s="106">
        <v>121370000</v>
      </c>
      <c r="G210" s="79"/>
      <c r="H210" s="32">
        <v>121370000</v>
      </c>
      <c r="J210" s="16"/>
    </row>
    <row r="211" spans="1:10">
      <c r="A211" s="21" t="s">
        <v>237</v>
      </c>
      <c r="B211" s="22" t="s">
        <v>245</v>
      </c>
      <c r="C211" s="22" t="s">
        <v>246</v>
      </c>
      <c r="D211" s="11"/>
      <c r="E211" s="11"/>
      <c r="F211" s="106">
        <v>695864100</v>
      </c>
      <c r="G211" s="79"/>
      <c r="H211" s="32"/>
      <c r="J211" s="16">
        <v>45855350</v>
      </c>
    </row>
    <row r="212" spans="1:10" ht="18.600000000000001" customHeight="1">
      <c r="A212" s="21" t="s">
        <v>237</v>
      </c>
      <c r="B212" s="22" t="s">
        <v>247</v>
      </c>
      <c r="C212" s="24" t="s">
        <v>248</v>
      </c>
      <c r="D212" s="11"/>
      <c r="E212" s="11"/>
      <c r="F212" s="106">
        <v>35725000</v>
      </c>
      <c r="G212" s="79"/>
      <c r="H212" s="32"/>
      <c r="J212" s="16">
        <f>J211/75000</f>
        <v>611.40466666666669</v>
      </c>
    </row>
    <row r="213" spans="1:10">
      <c r="A213" s="21" t="s">
        <v>237</v>
      </c>
      <c r="B213" s="22" t="s">
        <v>249</v>
      </c>
      <c r="C213" s="25" t="s">
        <v>250</v>
      </c>
      <c r="D213" s="11"/>
      <c r="E213" s="11"/>
      <c r="F213" s="106">
        <v>10516000</v>
      </c>
      <c r="G213" s="79"/>
      <c r="H213" s="32"/>
      <c r="J213" s="16"/>
    </row>
    <row r="214" spans="1:10" ht="30">
      <c r="A214" s="64" t="s">
        <v>251</v>
      </c>
      <c r="B214" s="22"/>
      <c r="C214" s="65" t="s">
        <v>252</v>
      </c>
      <c r="D214" s="11"/>
      <c r="E214" s="11"/>
      <c r="F214" s="3">
        <f>F215</f>
        <v>345225050</v>
      </c>
      <c r="G214" s="79"/>
      <c r="H214" s="16">
        <f>F214+F206</f>
        <v>1212725150</v>
      </c>
      <c r="J214" s="16"/>
    </row>
    <row r="215" spans="1:10" ht="18.600000000000001" customHeight="1">
      <c r="A215" s="21" t="s">
        <v>251</v>
      </c>
      <c r="B215" s="22" t="s">
        <v>151</v>
      </c>
      <c r="C215" s="22" t="s">
        <v>152</v>
      </c>
      <c r="D215" s="11"/>
      <c r="E215" s="11"/>
      <c r="F215" s="3">
        <f>F216</f>
        <v>345225050</v>
      </c>
      <c r="G215" s="79"/>
      <c r="H215" s="16"/>
      <c r="J215" s="16"/>
    </row>
    <row r="216" spans="1:10" ht="18.600000000000001" customHeight="1">
      <c r="A216" s="21" t="s">
        <v>251</v>
      </c>
      <c r="B216" s="22" t="s">
        <v>239</v>
      </c>
      <c r="C216" s="22" t="s">
        <v>240</v>
      </c>
      <c r="D216" s="11"/>
      <c r="E216" s="11"/>
      <c r="F216" s="2">
        <f>F217+F218+F219+F220+F221</f>
        <v>345225050</v>
      </c>
      <c r="G216" s="79"/>
      <c r="H216" s="16"/>
      <c r="I216" s="32">
        <f>I213-I201-I202-I208</f>
        <v>0</v>
      </c>
      <c r="J216" s="16">
        <f>J212/0.75</f>
        <v>815.20622222222221</v>
      </c>
    </row>
    <row r="217" spans="1:10" ht="28.5">
      <c r="A217" s="21" t="s">
        <v>251</v>
      </c>
      <c r="B217" s="22" t="s">
        <v>241</v>
      </c>
      <c r="C217" s="22" t="s">
        <v>253</v>
      </c>
      <c r="D217" s="11"/>
      <c r="E217" s="11"/>
      <c r="F217" s="106">
        <v>1925000</v>
      </c>
      <c r="G217" s="79"/>
      <c r="H217" s="16"/>
    </row>
    <row r="218" spans="1:10" ht="18.600000000000001" customHeight="1">
      <c r="A218" s="21" t="s">
        <v>251</v>
      </c>
      <c r="B218" s="22" t="s">
        <v>243</v>
      </c>
      <c r="C218" s="24" t="s">
        <v>244</v>
      </c>
      <c r="D218" s="11"/>
      <c r="E218" s="11"/>
      <c r="F218" s="106">
        <f>42925000+45825000</f>
        <v>88750000</v>
      </c>
      <c r="G218" s="79"/>
      <c r="H218" s="16"/>
    </row>
    <row r="219" spans="1:10" ht="18.600000000000001" customHeight="1">
      <c r="A219" s="21" t="s">
        <v>251</v>
      </c>
      <c r="B219" s="22" t="s">
        <v>245</v>
      </c>
      <c r="C219" s="25" t="s">
        <v>254</v>
      </c>
      <c r="D219" s="11"/>
      <c r="E219" s="11"/>
      <c r="F219" s="106">
        <v>238812850</v>
      </c>
      <c r="G219" s="79"/>
      <c r="H219" s="16"/>
    </row>
    <row r="220" spans="1:10" ht="18.600000000000001" customHeight="1">
      <c r="A220" s="21" t="s">
        <v>251</v>
      </c>
      <c r="B220" s="22" t="s">
        <v>247</v>
      </c>
      <c r="C220" s="24" t="s">
        <v>255</v>
      </c>
      <c r="D220" s="11"/>
      <c r="E220" s="11"/>
      <c r="F220" s="106">
        <v>12150000</v>
      </c>
      <c r="G220" s="79"/>
      <c r="H220" s="16"/>
      <c r="J220" s="13">
        <f>75*611</f>
        <v>45825</v>
      </c>
    </row>
    <row r="221" spans="1:10">
      <c r="A221" s="21" t="s">
        <v>251</v>
      </c>
      <c r="B221" s="22" t="s">
        <v>249</v>
      </c>
      <c r="C221" s="22" t="s">
        <v>250</v>
      </c>
      <c r="D221" s="11"/>
      <c r="E221" s="11"/>
      <c r="F221" s="106">
        <f>3556850+30350</f>
        <v>3587200</v>
      </c>
      <c r="G221" s="79"/>
      <c r="H221" s="16"/>
    </row>
    <row r="222" spans="1:10" ht="18.600000000000001" customHeight="1">
      <c r="A222" s="64" t="s">
        <v>256</v>
      </c>
      <c r="B222" s="28"/>
      <c r="C222" s="65" t="s">
        <v>257</v>
      </c>
      <c r="D222" s="25"/>
      <c r="E222" s="25"/>
      <c r="F222" s="1">
        <f>F223+F227</f>
        <v>110630000</v>
      </c>
      <c r="G222" s="101"/>
      <c r="H222" s="16"/>
    </row>
    <row r="223" spans="1:10" ht="45">
      <c r="A223" s="64" t="s">
        <v>258</v>
      </c>
      <c r="B223" s="28"/>
      <c r="C223" s="65" t="s">
        <v>259</v>
      </c>
      <c r="D223" s="11"/>
      <c r="E223" s="11"/>
      <c r="F223" s="3">
        <f>F224</f>
        <v>60000000</v>
      </c>
      <c r="G223" s="101"/>
      <c r="H223" s="16"/>
    </row>
    <row r="224" spans="1:10" ht="18.600000000000001" customHeight="1">
      <c r="A224" s="21" t="s">
        <v>258</v>
      </c>
      <c r="B224" s="22" t="s">
        <v>82</v>
      </c>
      <c r="C224" s="22" t="s">
        <v>83</v>
      </c>
      <c r="D224" s="11"/>
      <c r="E224" s="11"/>
      <c r="F224" s="3">
        <f>F225</f>
        <v>60000000</v>
      </c>
      <c r="G224" s="78"/>
      <c r="H224" s="16"/>
    </row>
    <row r="225" spans="1:10" ht="28.5">
      <c r="A225" s="21" t="s">
        <v>258</v>
      </c>
      <c r="B225" s="22" t="s">
        <v>207</v>
      </c>
      <c r="C225" s="22" t="s">
        <v>208</v>
      </c>
      <c r="D225" s="11"/>
      <c r="E225" s="11"/>
      <c r="F225" s="2">
        <f>F226</f>
        <v>60000000</v>
      </c>
      <c r="G225" s="78"/>
      <c r="H225" s="16"/>
      <c r="J225" s="16"/>
    </row>
    <row r="226" spans="1:10" ht="28.5">
      <c r="A226" s="21" t="s">
        <v>258</v>
      </c>
      <c r="B226" s="22" t="s">
        <v>209</v>
      </c>
      <c r="C226" s="24" t="s">
        <v>260</v>
      </c>
      <c r="D226" s="11"/>
      <c r="E226" s="11"/>
      <c r="F226" s="2">
        <v>60000000</v>
      </c>
      <c r="G226" s="97" t="s">
        <v>261</v>
      </c>
      <c r="H226" s="16"/>
    </row>
    <row r="227" spans="1:10" ht="45">
      <c r="A227" s="50" t="s">
        <v>262</v>
      </c>
      <c r="B227" s="65"/>
      <c r="C227" s="90" t="s">
        <v>263</v>
      </c>
      <c r="D227" s="11"/>
      <c r="E227" s="11"/>
      <c r="F227" s="1">
        <f>F228</f>
        <v>50630000</v>
      </c>
      <c r="G227" s="77"/>
      <c r="H227" s="16"/>
    </row>
    <row r="228" spans="1:10" ht="15">
      <c r="A228" s="50" t="s">
        <v>262</v>
      </c>
      <c r="B228" s="22" t="s">
        <v>151</v>
      </c>
      <c r="C228" s="22" t="s">
        <v>152</v>
      </c>
      <c r="D228" s="11"/>
      <c r="E228" s="11"/>
      <c r="F228" s="1">
        <f>F229</f>
        <v>50630000</v>
      </c>
      <c r="G228" s="78"/>
      <c r="H228" s="16"/>
    </row>
    <row r="229" spans="1:10" ht="15">
      <c r="A229" s="50" t="s">
        <v>262</v>
      </c>
      <c r="B229" s="22" t="s">
        <v>264</v>
      </c>
      <c r="C229" s="22" t="s">
        <v>265</v>
      </c>
      <c r="D229" s="11"/>
      <c r="E229" s="11"/>
      <c r="F229" s="9">
        <f>SUM(F230:F231)</f>
        <v>50630000</v>
      </c>
      <c r="G229" s="78"/>
      <c r="H229" s="16"/>
    </row>
    <row r="230" spans="1:10" ht="28.5">
      <c r="A230" s="50" t="s">
        <v>262</v>
      </c>
      <c r="B230" s="22" t="s">
        <v>266</v>
      </c>
      <c r="C230" s="22" t="s">
        <v>267</v>
      </c>
      <c r="D230" s="11"/>
      <c r="E230" s="11"/>
      <c r="F230" s="9">
        <v>13000000</v>
      </c>
      <c r="G230" s="78"/>
      <c r="H230" s="16"/>
    </row>
    <row r="231" spans="1:10" ht="28.5">
      <c r="A231" s="50" t="s">
        <v>262</v>
      </c>
      <c r="B231" s="22" t="s">
        <v>268</v>
      </c>
      <c r="C231" s="22" t="s">
        <v>269</v>
      </c>
      <c r="D231" s="11"/>
      <c r="E231" s="11"/>
      <c r="F231" s="9">
        <v>37630000</v>
      </c>
      <c r="G231" s="78"/>
      <c r="H231" s="16"/>
    </row>
    <row r="232" spans="1:10" ht="39" customHeight="1">
      <c r="A232" s="64" t="s">
        <v>270</v>
      </c>
      <c r="B232" s="28"/>
      <c r="C232" s="65" t="s">
        <v>271</v>
      </c>
      <c r="D232" s="11"/>
      <c r="E232" s="11"/>
      <c r="F232" s="1">
        <f>F233+F237</f>
        <v>28900000</v>
      </c>
      <c r="G232" s="78"/>
      <c r="H232" s="16"/>
    </row>
    <row r="233" spans="1:10" ht="30">
      <c r="A233" s="64" t="s">
        <v>272</v>
      </c>
      <c r="B233" s="28"/>
      <c r="C233" s="65" t="s">
        <v>273</v>
      </c>
      <c r="D233" s="11"/>
      <c r="E233" s="11"/>
      <c r="F233" s="1">
        <f>F234</f>
        <v>1800000</v>
      </c>
      <c r="G233" s="78"/>
      <c r="H233" s="16"/>
    </row>
    <row r="234" spans="1:10" ht="18.600000000000001" customHeight="1">
      <c r="A234" s="21" t="s">
        <v>272</v>
      </c>
      <c r="B234" s="22" t="s">
        <v>82</v>
      </c>
      <c r="C234" s="24" t="s">
        <v>168</v>
      </c>
      <c r="D234" s="11"/>
      <c r="E234" s="11"/>
      <c r="F234" s="1">
        <f>F235</f>
        <v>1800000</v>
      </c>
      <c r="G234" s="78"/>
      <c r="H234" s="16"/>
    </row>
    <row r="235" spans="1:10">
      <c r="A235" s="21" t="s">
        <v>272</v>
      </c>
      <c r="B235" s="22" t="s">
        <v>84</v>
      </c>
      <c r="C235" s="22" t="s">
        <v>85</v>
      </c>
      <c r="D235" s="11"/>
      <c r="E235" s="11"/>
      <c r="F235" s="9">
        <f>F236</f>
        <v>1800000</v>
      </c>
      <c r="G235" s="78"/>
      <c r="H235" s="16"/>
    </row>
    <row r="236" spans="1:10" ht="18.600000000000001" customHeight="1">
      <c r="A236" s="21" t="s">
        <v>272</v>
      </c>
      <c r="B236" s="22" t="s">
        <v>274</v>
      </c>
      <c r="C236" s="22" t="s">
        <v>275</v>
      </c>
      <c r="D236" s="11"/>
      <c r="E236" s="11"/>
      <c r="F236" s="9">
        <v>1800000</v>
      </c>
      <c r="G236" s="97"/>
      <c r="H236" s="16"/>
      <c r="I236" s="33">
        <v>1800000</v>
      </c>
    </row>
    <row r="237" spans="1:10" ht="45">
      <c r="A237" s="64" t="s">
        <v>276</v>
      </c>
      <c r="B237" s="22"/>
      <c r="C237" s="65" t="s">
        <v>277</v>
      </c>
      <c r="D237" s="11"/>
      <c r="E237" s="11"/>
      <c r="F237" s="1">
        <f>F238</f>
        <v>27100000</v>
      </c>
      <c r="G237" s="48"/>
      <c r="H237" s="16"/>
    </row>
    <row r="238" spans="1:10" ht="18.600000000000001" customHeight="1">
      <c r="A238" s="21" t="s">
        <v>276</v>
      </c>
      <c r="B238" s="22" t="s">
        <v>82</v>
      </c>
      <c r="C238" s="22" t="s">
        <v>83</v>
      </c>
      <c r="D238" s="11"/>
      <c r="E238" s="11"/>
      <c r="F238" s="1">
        <f>F239+F240+F242</f>
        <v>27100000</v>
      </c>
      <c r="G238" s="79"/>
      <c r="H238" s="16"/>
    </row>
    <row r="239" spans="1:10" ht="18.600000000000001" customHeight="1">
      <c r="A239" s="21" t="s">
        <v>276</v>
      </c>
      <c r="B239" s="22" t="s">
        <v>278</v>
      </c>
      <c r="C239" s="22" t="s">
        <v>279</v>
      </c>
      <c r="D239" s="11"/>
      <c r="E239" s="11"/>
      <c r="F239" s="1">
        <v>12000000</v>
      </c>
      <c r="G239" s="79"/>
      <c r="H239" s="16"/>
    </row>
    <row r="240" spans="1:10" ht="18.600000000000001" customHeight="1">
      <c r="A240" s="21" t="s">
        <v>276</v>
      </c>
      <c r="B240" s="22" t="s">
        <v>90</v>
      </c>
      <c r="C240" s="65" t="s">
        <v>91</v>
      </c>
      <c r="D240" s="11"/>
      <c r="E240" s="11"/>
      <c r="F240" s="9">
        <f>F241</f>
        <v>12600000</v>
      </c>
      <c r="G240" s="79"/>
      <c r="H240" s="16"/>
    </row>
    <row r="241" spans="1:8" ht="18.600000000000001" customHeight="1">
      <c r="A241" s="21" t="s">
        <v>276</v>
      </c>
      <c r="B241" s="22" t="s">
        <v>111</v>
      </c>
      <c r="C241" s="22" t="s">
        <v>280</v>
      </c>
      <c r="D241" s="11"/>
      <c r="E241" s="11"/>
      <c r="F241" s="9">
        <v>12600000</v>
      </c>
      <c r="G241" s="78"/>
      <c r="H241" s="16"/>
    </row>
    <row r="242" spans="1:8" ht="15.95" customHeight="1">
      <c r="A242" s="21" t="s">
        <v>276</v>
      </c>
      <c r="B242" s="22" t="s">
        <v>281</v>
      </c>
      <c r="C242" s="25" t="s">
        <v>282</v>
      </c>
      <c r="D242" s="11"/>
      <c r="E242" s="11"/>
      <c r="F242" s="9">
        <f>F243</f>
        <v>2500000</v>
      </c>
      <c r="G242" s="97"/>
      <c r="H242" s="16"/>
    </row>
    <row r="243" spans="1:8" ht="18" customHeight="1">
      <c r="A243" s="21" t="s">
        <v>276</v>
      </c>
      <c r="B243" s="22" t="s">
        <v>283</v>
      </c>
      <c r="C243" s="22" t="s">
        <v>284</v>
      </c>
      <c r="D243" s="11"/>
      <c r="E243" s="11"/>
      <c r="F243" s="9">
        <v>2500000</v>
      </c>
      <c r="G243" s="77"/>
      <c r="H243" s="16"/>
    </row>
    <row r="244" spans="1:8" ht="8.25" customHeight="1">
      <c r="A244" s="21"/>
      <c r="B244" s="22"/>
      <c r="C244" s="22"/>
      <c r="D244" s="11"/>
      <c r="E244" s="11"/>
      <c r="F244" s="9"/>
      <c r="G244" s="78"/>
      <c r="H244" s="16"/>
    </row>
    <row r="245" spans="1:8" ht="18.600000000000001" customHeight="1">
      <c r="A245" s="64">
        <v>3</v>
      </c>
      <c r="B245" s="28"/>
      <c r="C245" s="65" t="s">
        <v>285</v>
      </c>
      <c r="D245" s="11"/>
      <c r="E245" s="11"/>
      <c r="F245" s="3">
        <f>F246+F251+F260+F269</f>
        <v>62994200</v>
      </c>
      <c r="G245" s="79"/>
      <c r="H245" s="16"/>
    </row>
    <row r="246" spans="1:8" ht="30" customHeight="1">
      <c r="A246" s="44" t="s">
        <v>370</v>
      </c>
      <c r="B246" s="28"/>
      <c r="C246" s="65" t="s">
        <v>371</v>
      </c>
      <c r="D246" s="11"/>
      <c r="E246" s="11"/>
      <c r="F246" s="46">
        <f>F247</f>
        <v>9000000</v>
      </c>
      <c r="G246" s="102" t="s">
        <v>56</v>
      </c>
      <c r="H246" s="16"/>
    </row>
    <row r="247" spans="1:8" ht="18.600000000000001" customHeight="1">
      <c r="A247" s="51" t="s">
        <v>372</v>
      </c>
      <c r="B247" s="28"/>
      <c r="C247" s="51" t="s">
        <v>373</v>
      </c>
      <c r="D247" s="11"/>
      <c r="E247" s="11"/>
      <c r="F247" s="3">
        <f>F248</f>
        <v>9000000</v>
      </c>
      <c r="G247" s="79"/>
      <c r="H247" s="16"/>
    </row>
    <row r="248" spans="1:8" ht="18.600000000000001" customHeight="1">
      <c r="A248" s="51" t="s">
        <v>372</v>
      </c>
      <c r="B248" s="45" t="s">
        <v>174</v>
      </c>
      <c r="C248" s="93" t="s">
        <v>175</v>
      </c>
      <c r="D248" s="11"/>
      <c r="E248" s="11"/>
      <c r="F248" s="3">
        <f>F249</f>
        <v>9000000</v>
      </c>
      <c r="G248" s="79"/>
      <c r="H248" s="16"/>
    </row>
    <row r="249" spans="1:8" ht="18.600000000000001" customHeight="1">
      <c r="A249" s="51" t="s">
        <v>372</v>
      </c>
      <c r="B249" s="45" t="s">
        <v>224</v>
      </c>
      <c r="C249" s="93" t="s">
        <v>225</v>
      </c>
      <c r="D249" s="11"/>
      <c r="E249" s="11"/>
      <c r="F249" s="3">
        <f>F250</f>
        <v>9000000</v>
      </c>
      <c r="G249" s="79"/>
      <c r="H249" s="16"/>
    </row>
    <row r="250" spans="1:8" ht="18.600000000000001" customHeight="1">
      <c r="A250" s="51" t="s">
        <v>372</v>
      </c>
      <c r="B250" s="45" t="s">
        <v>198</v>
      </c>
      <c r="C250" s="93" t="s">
        <v>376</v>
      </c>
      <c r="D250" s="11"/>
      <c r="E250" s="11"/>
      <c r="F250" s="3">
        <v>9000000</v>
      </c>
      <c r="G250" s="79"/>
      <c r="H250" s="16"/>
    </row>
    <row r="251" spans="1:8" ht="15">
      <c r="A251" s="21" t="s">
        <v>286</v>
      </c>
      <c r="B251" s="22"/>
      <c r="C251" s="94" t="s">
        <v>287</v>
      </c>
      <c r="D251" s="11"/>
      <c r="E251" s="11"/>
      <c r="F251" s="3">
        <f>F252</f>
        <v>12800000</v>
      </c>
      <c r="G251" s="78" t="s">
        <v>193</v>
      </c>
      <c r="H251" s="16"/>
    </row>
    <row r="252" spans="1:8" ht="15">
      <c r="A252" s="21" t="s">
        <v>288</v>
      </c>
      <c r="B252" s="22"/>
      <c r="C252" s="12" t="s">
        <v>289</v>
      </c>
      <c r="D252" s="11"/>
      <c r="E252" s="11"/>
      <c r="F252" s="2">
        <f>F253</f>
        <v>12800000</v>
      </c>
      <c r="G252" s="97"/>
      <c r="H252" s="16">
        <f>F251+F260+F269</f>
        <v>53994200</v>
      </c>
    </row>
    <row r="253" spans="1:8">
      <c r="A253" s="21" t="s">
        <v>288</v>
      </c>
      <c r="B253" s="22" t="s">
        <v>174</v>
      </c>
      <c r="C253" s="25" t="s">
        <v>175</v>
      </c>
      <c r="D253" s="11"/>
      <c r="E253" s="11"/>
      <c r="F253" s="2">
        <f>F254+F256+F258</f>
        <v>12800000</v>
      </c>
      <c r="G253" s="77"/>
      <c r="H253" s="16"/>
    </row>
    <row r="254" spans="1:8">
      <c r="A254" s="21" t="s">
        <v>288</v>
      </c>
      <c r="B254" s="22" t="s">
        <v>180</v>
      </c>
      <c r="C254" s="25" t="s">
        <v>176</v>
      </c>
      <c r="D254" s="11"/>
      <c r="E254" s="11"/>
      <c r="F254" s="2">
        <f>F255</f>
        <v>1500000</v>
      </c>
      <c r="G254" s="78"/>
      <c r="H254" s="16"/>
    </row>
    <row r="255" spans="1:8" ht="28.5">
      <c r="A255" s="21" t="s">
        <v>288</v>
      </c>
      <c r="B255" s="22" t="s">
        <v>290</v>
      </c>
      <c r="C255" s="27" t="s">
        <v>291</v>
      </c>
      <c r="D255" s="11"/>
      <c r="E255" s="11"/>
      <c r="F255" s="2">
        <v>1500000</v>
      </c>
      <c r="G255" s="78"/>
      <c r="H255" s="16"/>
    </row>
    <row r="256" spans="1:8">
      <c r="A256" s="21" t="s">
        <v>288</v>
      </c>
      <c r="B256" s="22" t="s">
        <v>224</v>
      </c>
      <c r="C256" s="24" t="s">
        <v>225</v>
      </c>
      <c r="D256" s="11"/>
      <c r="E256" s="11"/>
      <c r="F256" s="2">
        <f>F257</f>
        <v>5000000</v>
      </c>
      <c r="G256" s="78"/>
      <c r="H256" s="16"/>
    </row>
    <row r="257" spans="1:9">
      <c r="A257" s="21" t="s">
        <v>288</v>
      </c>
      <c r="B257" s="22" t="s">
        <v>116</v>
      </c>
      <c r="C257" s="24" t="s">
        <v>292</v>
      </c>
      <c r="D257" s="11"/>
      <c r="E257" s="11"/>
      <c r="F257" s="2">
        <v>5000000</v>
      </c>
      <c r="G257" s="78"/>
      <c r="H257" s="16"/>
    </row>
    <row r="258" spans="1:9">
      <c r="A258" s="21" t="s">
        <v>288</v>
      </c>
      <c r="B258" s="22" t="s">
        <v>281</v>
      </c>
      <c r="C258" s="25" t="s">
        <v>282</v>
      </c>
      <c r="D258" s="11"/>
      <c r="E258" s="11"/>
      <c r="F258" s="2">
        <f>F259</f>
        <v>6300000</v>
      </c>
      <c r="G258" s="78"/>
      <c r="H258" s="16"/>
    </row>
    <row r="259" spans="1:9">
      <c r="A259" s="21" t="s">
        <v>288</v>
      </c>
      <c r="B259" s="22" t="s">
        <v>283</v>
      </c>
      <c r="C259" s="22" t="s">
        <v>284</v>
      </c>
      <c r="D259" s="11"/>
      <c r="E259" s="11"/>
      <c r="F259" s="2">
        <v>6300000</v>
      </c>
      <c r="G259" s="78"/>
      <c r="H259" s="16"/>
    </row>
    <row r="260" spans="1:9" ht="15">
      <c r="A260" s="21" t="s">
        <v>293</v>
      </c>
      <c r="B260" s="22"/>
      <c r="C260" s="94" t="s">
        <v>294</v>
      </c>
      <c r="D260" s="11"/>
      <c r="E260" s="11"/>
      <c r="F260" s="2">
        <f>F261</f>
        <v>10894200</v>
      </c>
      <c r="G260" s="78" t="s">
        <v>193</v>
      </c>
      <c r="H260" s="16"/>
    </row>
    <row r="261" spans="1:9" ht="30">
      <c r="A261" s="49" t="s">
        <v>295</v>
      </c>
      <c r="B261" s="28"/>
      <c r="C261" s="65" t="s">
        <v>296</v>
      </c>
      <c r="D261" s="11"/>
      <c r="E261" s="11"/>
      <c r="F261" s="2">
        <f>F262</f>
        <v>10894200</v>
      </c>
      <c r="G261" s="78"/>
      <c r="H261" s="16"/>
    </row>
    <row r="262" spans="1:9">
      <c r="A262" s="49" t="s">
        <v>295</v>
      </c>
      <c r="B262" s="22" t="s">
        <v>174</v>
      </c>
      <c r="C262" s="22" t="s">
        <v>175</v>
      </c>
      <c r="D262" s="11"/>
      <c r="E262" s="11"/>
      <c r="F262" s="2">
        <f>F263</f>
        <v>10894200</v>
      </c>
      <c r="G262" s="78"/>
      <c r="H262" s="16"/>
    </row>
    <row r="263" spans="1:9">
      <c r="A263" s="49" t="s">
        <v>295</v>
      </c>
      <c r="B263" s="22" t="s">
        <v>180</v>
      </c>
      <c r="C263" s="22" t="s">
        <v>176</v>
      </c>
      <c r="D263" s="11"/>
      <c r="E263" s="11"/>
      <c r="F263" s="2">
        <f>F264+F265+F266+F267</f>
        <v>10894200</v>
      </c>
      <c r="G263" s="78"/>
      <c r="H263" s="16"/>
    </row>
    <row r="264" spans="1:9">
      <c r="A264" s="49" t="s">
        <v>295</v>
      </c>
      <c r="B264" s="22" t="s">
        <v>86</v>
      </c>
      <c r="C264" s="22" t="s">
        <v>177</v>
      </c>
      <c r="D264" s="11"/>
      <c r="E264" s="11"/>
      <c r="F264" s="2">
        <v>444200</v>
      </c>
      <c r="G264" s="103"/>
      <c r="H264" s="16"/>
      <c r="I264" s="16"/>
    </row>
    <row r="265" spans="1:9">
      <c r="A265" s="49" t="s">
        <v>295</v>
      </c>
      <c r="B265" s="22" t="s">
        <v>297</v>
      </c>
      <c r="C265" s="22" t="s">
        <v>298</v>
      </c>
      <c r="D265" s="11"/>
      <c r="E265" s="11"/>
      <c r="F265" s="2">
        <v>7200000</v>
      </c>
      <c r="G265" s="78"/>
      <c r="H265" s="16"/>
    </row>
    <row r="266" spans="1:9">
      <c r="A266" s="49" t="s">
        <v>295</v>
      </c>
      <c r="B266" s="22" t="s">
        <v>88</v>
      </c>
      <c r="C266" s="22" t="s">
        <v>291</v>
      </c>
      <c r="D266" s="11"/>
      <c r="E266" s="11"/>
      <c r="F266" s="2">
        <v>1250000</v>
      </c>
      <c r="G266" s="78"/>
      <c r="H266" s="16"/>
    </row>
    <row r="267" spans="1:9">
      <c r="A267" s="49" t="s">
        <v>295</v>
      </c>
      <c r="B267" s="22" t="s">
        <v>299</v>
      </c>
      <c r="C267" s="25" t="s">
        <v>282</v>
      </c>
      <c r="D267" s="11"/>
      <c r="E267" s="11"/>
      <c r="F267" s="2">
        <f>F268</f>
        <v>2000000</v>
      </c>
      <c r="G267" s="78"/>
      <c r="H267" s="16"/>
    </row>
    <row r="268" spans="1:9">
      <c r="A268" s="49" t="s">
        <v>295</v>
      </c>
      <c r="B268" s="22" t="s">
        <v>283</v>
      </c>
      <c r="C268" s="22" t="s">
        <v>284</v>
      </c>
      <c r="D268" s="11"/>
      <c r="E268" s="11"/>
      <c r="F268" s="2">
        <v>2000000</v>
      </c>
      <c r="G268" s="78"/>
      <c r="H268" s="16"/>
    </row>
    <row r="269" spans="1:9" ht="18.600000000000001" customHeight="1">
      <c r="A269" s="64" t="s">
        <v>300</v>
      </c>
      <c r="B269" s="22"/>
      <c r="C269" s="65" t="s">
        <v>301</v>
      </c>
      <c r="D269" s="11"/>
      <c r="E269" s="11"/>
      <c r="F269" s="3">
        <f>F270+F276+F287</f>
        <v>30300000</v>
      </c>
      <c r="G269" s="78"/>
      <c r="H269" s="16"/>
    </row>
    <row r="270" spans="1:9" ht="15">
      <c r="A270" s="64" t="s">
        <v>302</v>
      </c>
      <c r="B270" s="22"/>
      <c r="C270" s="65" t="s">
        <v>303</v>
      </c>
      <c r="D270" s="11"/>
      <c r="E270" s="11"/>
      <c r="F270" s="3">
        <f>F271</f>
        <v>9500000</v>
      </c>
      <c r="G270" s="102" t="s">
        <v>61</v>
      </c>
      <c r="H270" s="16"/>
    </row>
    <row r="271" spans="1:9" ht="15">
      <c r="A271" s="21" t="s">
        <v>302</v>
      </c>
      <c r="B271" s="22" t="s">
        <v>82</v>
      </c>
      <c r="C271" s="22" t="s">
        <v>168</v>
      </c>
      <c r="D271" s="11"/>
      <c r="E271" s="11"/>
      <c r="F271" s="3">
        <f>F272+F274</f>
        <v>9500000</v>
      </c>
      <c r="G271" s="79"/>
      <c r="H271" s="16"/>
    </row>
    <row r="272" spans="1:9">
      <c r="A272" s="21" t="s">
        <v>302</v>
      </c>
      <c r="B272" s="22" t="s">
        <v>90</v>
      </c>
      <c r="C272" s="22" t="s">
        <v>91</v>
      </c>
      <c r="D272" s="11"/>
      <c r="E272" s="11"/>
      <c r="F272" s="9">
        <f>F273</f>
        <v>9000000</v>
      </c>
      <c r="G272" s="79"/>
      <c r="H272" s="16"/>
    </row>
    <row r="273" spans="1:8" ht="18.600000000000001" customHeight="1">
      <c r="A273" s="21" t="s">
        <v>302</v>
      </c>
      <c r="B273" s="22" t="s">
        <v>92</v>
      </c>
      <c r="C273" s="22" t="s">
        <v>127</v>
      </c>
      <c r="D273" s="11"/>
      <c r="E273" s="11"/>
      <c r="F273" s="2">
        <v>9000000</v>
      </c>
      <c r="G273" s="79"/>
      <c r="H273" s="16"/>
    </row>
    <row r="274" spans="1:8" ht="18.600000000000001" customHeight="1">
      <c r="A274" s="21" t="s">
        <v>302</v>
      </c>
      <c r="B274" s="22" t="s">
        <v>118</v>
      </c>
      <c r="C274" s="22" t="s">
        <v>119</v>
      </c>
      <c r="D274" s="11"/>
      <c r="E274" s="11"/>
      <c r="F274" s="2">
        <f>F275</f>
        <v>500000</v>
      </c>
      <c r="G274" s="79"/>
      <c r="H274" s="16"/>
    </row>
    <row r="275" spans="1:8" ht="18.600000000000001" customHeight="1">
      <c r="A275" s="21" t="s">
        <v>302</v>
      </c>
      <c r="B275" s="22" t="s">
        <v>120</v>
      </c>
      <c r="C275" s="22" t="s">
        <v>121</v>
      </c>
      <c r="D275" s="11"/>
      <c r="E275" s="11"/>
      <c r="F275" s="2">
        <v>500000</v>
      </c>
      <c r="G275" s="79"/>
      <c r="H275" s="16"/>
    </row>
    <row r="276" spans="1:8" ht="18.600000000000001" customHeight="1">
      <c r="A276" s="64" t="s">
        <v>305</v>
      </c>
      <c r="B276" s="22"/>
      <c r="C276" s="65" t="s">
        <v>306</v>
      </c>
      <c r="D276" s="11"/>
      <c r="E276" s="11"/>
      <c r="F276" s="3">
        <f>F277</f>
        <v>15800000</v>
      </c>
      <c r="G276" s="78" t="s">
        <v>132</v>
      </c>
      <c r="H276" s="16"/>
    </row>
    <row r="277" spans="1:8" ht="18.600000000000001" customHeight="1">
      <c r="A277" s="21" t="s">
        <v>305</v>
      </c>
      <c r="B277" s="22" t="s">
        <v>82</v>
      </c>
      <c r="C277" s="22" t="s">
        <v>83</v>
      </c>
      <c r="D277" s="11"/>
      <c r="E277" s="11"/>
      <c r="F277" s="3">
        <f>F278+F283+F285</f>
        <v>15800000</v>
      </c>
      <c r="G277" s="78"/>
      <c r="H277" s="16"/>
    </row>
    <row r="278" spans="1:8" ht="18.600000000000001" customHeight="1">
      <c r="A278" s="21" t="s">
        <v>305</v>
      </c>
      <c r="B278" s="22" t="s">
        <v>84</v>
      </c>
      <c r="C278" s="65" t="s">
        <v>85</v>
      </c>
      <c r="D278" s="11"/>
      <c r="E278" s="11"/>
      <c r="F278" s="2">
        <f>F279+F280+F281+F282</f>
        <v>3800000</v>
      </c>
      <c r="G278" s="78"/>
      <c r="H278" s="16"/>
    </row>
    <row r="279" spans="1:8" ht="18.600000000000001" customHeight="1">
      <c r="A279" s="21" t="s">
        <v>305</v>
      </c>
      <c r="B279" s="22" t="s">
        <v>86</v>
      </c>
      <c r="C279" s="24" t="s">
        <v>133</v>
      </c>
      <c r="D279" s="11"/>
      <c r="E279" s="11"/>
      <c r="F279" s="2">
        <v>200000</v>
      </c>
      <c r="G279" s="79"/>
      <c r="H279" s="16"/>
    </row>
    <row r="280" spans="1:8">
      <c r="A280" s="21" t="s">
        <v>305</v>
      </c>
      <c r="B280" s="22" t="s">
        <v>88</v>
      </c>
      <c r="C280" s="25" t="s">
        <v>307</v>
      </c>
      <c r="D280" s="11"/>
      <c r="E280" s="11"/>
      <c r="F280" s="2">
        <v>3600000</v>
      </c>
      <c r="G280" s="79"/>
      <c r="H280" s="16"/>
    </row>
    <row r="281" spans="1:8">
      <c r="A281" s="21" t="s">
        <v>305</v>
      </c>
      <c r="B281" s="22" t="s">
        <v>274</v>
      </c>
      <c r="C281" s="24" t="s">
        <v>275</v>
      </c>
      <c r="D281" s="11"/>
      <c r="E281" s="11"/>
      <c r="F281" s="2"/>
      <c r="G281" s="79"/>
      <c r="H281" s="16"/>
    </row>
    <row r="282" spans="1:8">
      <c r="A282" s="21" t="s">
        <v>305</v>
      </c>
      <c r="B282" s="22" t="s">
        <v>143</v>
      </c>
      <c r="C282" s="22" t="s">
        <v>144</v>
      </c>
      <c r="D282" s="11"/>
      <c r="E282" s="11"/>
      <c r="F282" s="2"/>
      <c r="G282" s="79"/>
      <c r="H282" s="16"/>
    </row>
    <row r="283" spans="1:8" ht="18.600000000000001" customHeight="1">
      <c r="A283" s="21" t="s">
        <v>305</v>
      </c>
      <c r="B283" s="22" t="s">
        <v>90</v>
      </c>
      <c r="C283" s="22" t="s">
        <v>91</v>
      </c>
      <c r="D283" s="11"/>
      <c r="E283" s="11"/>
      <c r="F283" s="2">
        <f>F284</f>
        <v>10200000</v>
      </c>
      <c r="G283" s="79"/>
      <c r="H283" s="16"/>
    </row>
    <row r="284" spans="1:8" ht="18.600000000000001" customHeight="1">
      <c r="A284" s="21" t="s">
        <v>305</v>
      </c>
      <c r="B284" s="22" t="s">
        <v>92</v>
      </c>
      <c r="C284" s="22" t="s">
        <v>308</v>
      </c>
      <c r="D284" s="11"/>
      <c r="E284" s="11"/>
      <c r="F284" s="2">
        <v>10200000</v>
      </c>
      <c r="G284" s="79"/>
      <c r="H284" s="16"/>
    </row>
    <row r="285" spans="1:8">
      <c r="A285" s="21" t="s">
        <v>305</v>
      </c>
      <c r="B285" s="22" t="s">
        <v>118</v>
      </c>
      <c r="C285" s="24" t="s">
        <v>119</v>
      </c>
      <c r="D285" s="11"/>
      <c r="E285" s="11"/>
      <c r="F285" s="2">
        <f>F286</f>
        <v>1800000</v>
      </c>
      <c r="G285" s="79"/>
      <c r="H285" s="16"/>
    </row>
    <row r="286" spans="1:8">
      <c r="A286" s="21" t="s">
        <v>305</v>
      </c>
      <c r="B286" s="22" t="s">
        <v>120</v>
      </c>
      <c r="C286" s="22" t="s">
        <v>309</v>
      </c>
      <c r="D286" s="11"/>
      <c r="E286" s="11"/>
      <c r="F286" s="2">
        <v>1800000</v>
      </c>
      <c r="G286" s="83"/>
      <c r="H286" s="16"/>
    </row>
    <row r="287" spans="1:8" ht="15">
      <c r="A287" s="64" t="s">
        <v>310</v>
      </c>
      <c r="B287" s="22"/>
      <c r="C287" s="65" t="s">
        <v>311</v>
      </c>
      <c r="D287" s="11"/>
      <c r="E287" s="11"/>
      <c r="F287" s="3">
        <f>F288</f>
        <v>5000000</v>
      </c>
      <c r="G287" s="104" t="s">
        <v>261</v>
      </c>
      <c r="H287" s="16"/>
    </row>
    <row r="288" spans="1:8" ht="18.600000000000001" customHeight="1">
      <c r="A288" s="21" t="s">
        <v>310</v>
      </c>
      <c r="B288" s="22" t="s">
        <v>82</v>
      </c>
      <c r="C288" s="22" t="s">
        <v>83</v>
      </c>
      <c r="D288" s="25"/>
      <c r="E288" s="25"/>
      <c r="F288" s="3">
        <f>F289</f>
        <v>5000000</v>
      </c>
      <c r="G288" s="96"/>
      <c r="H288" s="16"/>
    </row>
    <row r="289" spans="1:9" ht="18.600000000000001" customHeight="1">
      <c r="A289" s="21" t="s">
        <v>310</v>
      </c>
      <c r="B289" s="22" t="s">
        <v>84</v>
      </c>
      <c r="C289" s="24" t="s">
        <v>85</v>
      </c>
      <c r="D289" s="11"/>
      <c r="E289" s="11"/>
      <c r="F289" s="2">
        <f>F290+F291</f>
        <v>5000000</v>
      </c>
      <c r="G289" s="96"/>
      <c r="H289" s="16"/>
    </row>
    <row r="290" spans="1:9">
      <c r="A290" s="21" t="s">
        <v>310</v>
      </c>
      <c r="B290" s="22" t="s">
        <v>86</v>
      </c>
      <c r="C290" s="22" t="s">
        <v>133</v>
      </c>
      <c r="D290" s="11"/>
      <c r="E290" s="11"/>
      <c r="F290" s="2">
        <v>250000</v>
      </c>
      <c r="G290" s="78"/>
      <c r="H290" s="16"/>
    </row>
    <row r="291" spans="1:9" ht="18.600000000000001" customHeight="1">
      <c r="A291" s="21" t="s">
        <v>310</v>
      </c>
      <c r="B291" s="22" t="s">
        <v>88</v>
      </c>
      <c r="C291" s="24" t="s">
        <v>312</v>
      </c>
      <c r="D291" s="11"/>
      <c r="E291" s="11"/>
      <c r="F291" s="2">
        <f>F292</f>
        <v>4750000</v>
      </c>
      <c r="G291" s="78"/>
      <c r="H291" s="16"/>
    </row>
    <row r="292" spans="1:9">
      <c r="A292" s="21" t="s">
        <v>310</v>
      </c>
      <c r="B292" s="22" t="s">
        <v>118</v>
      </c>
      <c r="C292" s="22" t="s">
        <v>119</v>
      </c>
      <c r="D292" s="11"/>
      <c r="E292" s="11"/>
      <c r="F292" s="2">
        <f>F293</f>
        <v>4750000</v>
      </c>
      <c r="G292" s="78"/>
      <c r="H292" s="16"/>
    </row>
    <row r="293" spans="1:9" ht="18.600000000000001" customHeight="1">
      <c r="A293" s="21" t="s">
        <v>310</v>
      </c>
      <c r="B293" s="22" t="s">
        <v>120</v>
      </c>
      <c r="C293" s="22" t="s">
        <v>309</v>
      </c>
      <c r="D293" s="11"/>
      <c r="E293" s="11"/>
      <c r="F293" s="2">
        <v>4750000</v>
      </c>
      <c r="G293" s="78"/>
      <c r="H293" s="16"/>
    </row>
    <row r="294" spans="1:9" ht="18.600000000000001" customHeight="1">
      <c r="A294" s="21"/>
      <c r="B294" s="22"/>
      <c r="C294" s="22"/>
      <c r="D294" s="11"/>
      <c r="E294" s="11"/>
      <c r="F294" s="2"/>
      <c r="G294" s="78"/>
      <c r="H294" s="16"/>
    </row>
    <row r="295" spans="1:9" ht="8.25" customHeight="1">
      <c r="A295" s="21"/>
      <c r="B295" s="22"/>
      <c r="C295" s="22"/>
      <c r="D295" s="11"/>
      <c r="E295" s="11"/>
      <c r="F295" s="2"/>
      <c r="G295" s="78"/>
      <c r="H295" s="16"/>
    </row>
    <row r="296" spans="1:9" ht="15">
      <c r="A296" s="64">
        <v>4</v>
      </c>
      <c r="B296" s="22"/>
      <c r="C296" s="65" t="s">
        <v>313</v>
      </c>
      <c r="D296" s="11"/>
      <c r="E296" s="11"/>
      <c r="F296" s="3">
        <f>F298+F307+F317</f>
        <v>136254850</v>
      </c>
      <c r="G296" s="78" t="s">
        <v>193</v>
      </c>
      <c r="H296" s="16"/>
    </row>
    <row r="297" spans="1:9" ht="15">
      <c r="A297" s="52" t="s">
        <v>314</v>
      </c>
      <c r="B297" s="28"/>
      <c r="C297" s="34" t="s">
        <v>315</v>
      </c>
      <c r="D297" s="11"/>
      <c r="E297" s="11"/>
      <c r="F297" s="3">
        <f>F298</f>
        <v>5660200</v>
      </c>
      <c r="G297" s="78"/>
      <c r="H297" s="16"/>
    </row>
    <row r="298" spans="1:9" ht="18.600000000000001" customHeight="1">
      <c r="A298" s="35" t="s">
        <v>316</v>
      </c>
      <c r="B298" s="36"/>
      <c r="C298" s="12" t="s">
        <v>317</v>
      </c>
      <c r="D298" s="11"/>
      <c r="E298" s="11"/>
      <c r="F298" s="2">
        <f>F299</f>
        <v>5660200</v>
      </c>
      <c r="G298" s="78"/>
      <c r="H298" s="16"/>
    </row>
    <row r="299" spans="1:9" ht="18.600000000000001" customHeight="1">
      <c r="A299" s="35" t="s">
        <v>316</v>
      </c>
      <c r="B299" s="22" t="s">
        <v>82</v>
      </c>
      <c r="C299" s="22" t="s">
        <v>83</v>
      </c>
      <c r="D299" s="11"/>
      <c r="E299" s="11"/>
      <c r="F299" s="2">
        <f>F300+F303+F305</f>
        <v>5660200</v>
      </c>
      <c r="G299" s="78"/>
      <c r="H299" s="16"/>
    </row>
    <row r="300" spans="1:9" ht="18.600000000000001" customHeight="1">
      <c r="A300" s="35" t="s">
        <v>316</v>
      </c>
      <c r="B300" s="22" t="s">
        <v>84</v>
      </c>
      <c r="C300" s="65" t="s">
        <v>85</v>
      </c>
      <c r="D300" s="11"/>
      <c r="E300" s="11"/>
      <c r="F300" s="2">
        <f>F301+F302</f>
        <v>2460200</v>
      </c>
      <c r="G300" s="78"/>
      <c r="H300" s="16"/>
    </row>
    <row r="301" spans="1:9" ht="18.600000000000001" customHeight="1">
      <c r="A301" s="35" t="s">
        <v>316</v>
      </c>
      <c r="B301" s="22" t="s">
        <v>86</v>
      </c>
      <c r="C301" s="24" t="s">
        <v>133</v>
      </c>
      <c r="D301" s="11"/>
      <c r="E301" s="11"/>
      <c r="F301" s="2">
        <f>625000+215200</f>
        <v>840200</v>
      </c>
      <c r="G301" s="78"/>
      <c r="H301" s="16"/>
    </row>
    <row r="302" spans="1:9" ht="18.600000000000001" customHeight="1">
      <c r="A302" s="35" t="s">
        <v>316</v>
      </c>
      <c r="B302" s="22" t="s">
        <v>88</v>
      </c>
      <c r="C302" s="25" t="s">
        <v>307</v>
      </c>
      <c r="D302" s="11"/>
      <c r="E302" s="11"/>
      <c r="F302" s="2">
        <v>1620000</v>
      </c>
      <c r="G302" s="78"/>
      <c r="H302" s="16">
        <v>1620000</v>
      </c>
    </row>
    <row r="303" spans="1:9" ht="18.600000000000001" customHeight="1">
      <c r="A303" s="35" t="s">
        <v>316</v>
      </c>
      <c r="B303" s="22" t="s">
        <v>90</v>
      </c>
      <c r="C303" s="22" t="s">
        <v>91</v>
      </c>
      <c r="D303" s="11"/>
      <c r="E303" s="11"/>
      <c r="F303" s="2">
        <f>F304</f>
        <v>700000</v>
      </c>
      <c r="G303" s="78"/>
      <c r="H303" s="16"/>
      <c r="I303" s="13">
        <f>1350000/25000</f>
        <v>54</v>
      </c>
    </row>
    <row r="304" spans="1:9" ht="18.600000000000001" customHeight="1">
      <c r="A304" s="35" t="s">
        <v>316</v>
      </c>
      <c r="B304" s="22" t="s">
        <v>92</v>
      </c>
      <c r="C304" s="22" t="s">
        <v>213</v>
      </c>
      <c r="D304" s="11"/>
      <c r="E304" s="11"/>
      <c r="F304" s="2">
        <v>700000</v>
      </c>
      <c r="G304" s="78"/>
      <c r="H304" s="16"/>
    </row>
    <row r="305" spans="1:8" ht="18.600000000000001" customHeight="1">
      <c r="A305" s="35" t="s">
        <v>316</v>
      </c>
      <c r="B305" s="22" t="s">
        <v>118</v>
      </c>
      <c r="C305" s="24" t="s">
        <v>119</v>
      </c>
      <c r="D305" s="11"/>
      <c r="E305" s="11"/>
      <c r="F305" s="2">
        <f>F306</f>
        <v>2500000</v>
      </c>
      <c r="G305" s="78"/>
      <c r="H305" s="16"/>
    </row>
    <row r="306" spans="1:8" ht="18.600000000000001" customHeight="1">
      <c r="A306" s="35" t="s">
        <v>316</v>
      </c>
      <c r="B306" s="22" t="s">
        <v>120</v>
      </c>
      <c r="C306" s="42" t="s">
        <v>309</v>
      </c>
      <c r="D306" s="11"/>
      <c r="E306" s="11"/>
      <c r="F306" s="2">
        <v>2500000</v>
      </c>
      <c r="G306" s="78"/>
      <c r="H306" s="16"/>
    </row>
    <row r="307" spans="1:8" ht="31.5" customHeight="1">
      <c r="A307" s="53" t="s">
        <v>318</v>
      </c>
      <c r="B307" s="65"/>
      <c r="C307" s="65" t="s">
        <v>375</v>
      </c>
      <c r="D307" s="11"/>
      <c r="E307" s="11"/>
      <c r="F307" s="3">
        <f>F308</f>
        <v>4774650</v>
      </c>
      <c r="G307" s="78"/>
      <c r="H307" s="16"/>
    </row>
    <row r="308" spans="1:8" ht="27.95" customHeight="1">
      <c r="A308" s="53" t="s">
        <v>320</v>
      </c>
      <c r="B308" s="65"/>
      <c r="C308" s="65" t="s">
        <v>321</v>
      </c>
      <c r="D308" s="11"/>
      <c r="E308" s="11"/>
      <c r="F308" s="2">
        <f>F309</f>
        <v>4774650</v>
      </c>
      <c r="G308" s="97"/>
      <c r="H308" s="16"/>
    </row>
    <row r="309" spans="1:8" ht="18.600000000000001" customHeight="1">
      <c r="A309" s="53" t="s">
        <v>320</v>
      </c>
      <c r="B309" s="22" t="s">
        <v>82</v>
      </c>
      <c r="C309" s="22" t="s">
        <v>83</v>
      </c>
      <c r="D309" s="11"/>
      <c r="E309" s="11"/>
      <c r="F309" s="2">
        <f>F310+F313</f>
        <v>4774650</v>
      </c>
      <c r="G309" s="77"/>
      <c r="H309" s="16"/>
    </row>
    <row r="310" spans="1:8" ht="18.600000000000001" customHeight="1">
      <c r="A310" s="53" t="s">
        <v>320</v>
      </c>
      <c r="B310" s="22" t="s">
        <v>84</v>
      </c>
      <c r="C310" s="65" t="s">
        <v>85</v>
      </c>
      <c r="D310" s="11"/>
      <c r="E310" s="11"/>
      <c r="F310" s="2">
        <f>F311+F312</f>
        <v>1674650</v>
      </c>
      <c r="G310" s="78"/>
      <c r="H310" s="16"/>
    </row>
    <row r="311" spans="1:8" ht="18.600000000000001" customHeight="1">
      <c r="A311" s="53" t="s">
        <v>320</v>
      </c>
      <c r="B311" s="22" t="s">
        <v>86</v>
      </c>
      <c r="C311" s="24" t="s">
        <v>133</v>
      </c>
      <c r="D311" s="11"/>
      <c r="E311" s="11"/>
      <c r="F311" s="2">
        <v>774650</v>
      </c>
      <c r="G311" s="78"/>
      <c r="H311" s="16"/>
    </row>
    <row r="312" spans="1:8" ht="18.600000000000001" customHeight="1">
      <c r="A312" s="53" t="s">
        <v>320</v>
      </c>
      <c r="B312" s="22" t="s">
        <v>88</v>
      </c>
      <c r="C312" s="25" t="s">
        <v>307</v>
      </c>
      <c r="D312" s="11"/>
      <c r="E312" s="11"/>
      <c r="F312" s="2">
        <v>900000</v>
      </c>
      <c r="G312" s="97"/>
      <c r="H312" s="16"/>
    </row>
    <row r="313" spans="1:8" ht="18.600000000000001" customHeight="1">
      <c r="A313" s="53" t="s">
        <v>320</v>
      </c>
      <c r="B313" s="22" t="s">
        <v>90</v>
      </c>
      <c r="C313" s="22" t="s">
        <v>91</v>
      </c>
      <c r="D313" s="11"/>
      <c r="E313" s="11"/>
      <c r="F313" s="2">
        <f>F314+F315</f>
        <v>3100000</v>
      </c>
      <c r="G313" s="77"/>
      <c r="H313" s="16"/>
    </row>
    <row r="314" spans="1:8" ht="18.600000000000001" customHeight="1">
      <c r="A314" s="53" t="s">
        <v>320</v>
      </c>
      <c r="B314" s="22" t="s">
        <v>116</v>
      </c>
      <c r="C314" s="22" t="s">
        <v>213</v>
      </c>
      <c r="D314" s="11"/>
      <c r="E314" s="11"/>
      <c r="F314" s="2">
        <v>1000000</v>
      </c>
      <c r="G314" s="78"/>
      <c r="H314" s="16"/>
    </row>
    <row r="315" spans="1:8" ht="18.600000000000001" customHeight="1">
      <c r="A315" s="53" t="s">
        <v>320</v>
      </c>
      <c r="B315" s="22" t="s">
        <v>117</v>
      </c>
      <c r="C315" s="22" t="s">
        <v>127</v>
      </c>
      <c r="D315" s="11"/>
      <c r="E315" s="11"/>
      <c r="F315" s="2">
        <v>2100000</v>
      </c>
      <c r="G315" s="97"/>
      <c r="H315" s="16"/>
    </row>
    <row r="316" spans="1:8" ht="18.600000000000001" customHeight="1">
      <c r="A316" s="37"/>
      <c r="B316" s="22"/>
      <c r="C316" s="22"/>
      <c r="D316" s="11"/>
      <c r="E316" s="11"/>
      <c r="F316" s="2"/>
      <c r="G316" s="77"/>
      <c r="H316" s="16"/>
    </row>
    <row r="317" spans="1:8" ht="30">
      <c r="A317" s="64" t="s">
        <v>322</v>
      </c>
      <c r="B317" s="22"/>
      <c r="C317" s="65" t="s">
        <v>323</v>
      </c>
      <c r="D317" s="11"/>
      <c r="E317" s="11"/>
      <c r="F317" s="3">
        <f>F318</f>
        <v>125820000</v>
      </c>
      <c r="G317" s="78"/>
      <c r="H317" s="16"/>
    </row>
    <row r="318" spans="1:8" ht="45">
      <c r="A318" s="64" t="s">
        <v>324</v>
      </c>
      <c r="B318" s="22"/>
      <c r="C318" s="65" t="s">
        <v>325</v>
      </c>
      <c r="D318" s="11"/>
      <c r="E318" s="11"/>
      <c r="F318" s="1">
        <f>F319</f>
        <v>125820000</v>
      </c>
      <c r="G318" s="78"/>
      <c r="H318" s="16"/>
    </row>
    <row r="319" spans="1:8" ht="18.600000000000001" customHeight="1">
      <c r="A319" s="21" t="s">
        <v>324</v>
      </c>
      <c r="B319" s="22" t="s">
        <v>82</v>
      </c>
      <c r="C319" s="22" t="s">
        <v>83</v>
      </c>
      <c r="D319" s="11"/>
      <c r="E319" s="11"/>
      <c r="F319" s="3">
        <f>F320</f>
        <v>125820000</v>
      </c>
      <c r="G319" s="78"/>
      <c r="H319" s="16"/>
    </row>
    <row r="320" spans="1:8" ht="18.600000000000001" customHeight="1">
      <c r="A320" s="21" t="s">
        <v>324</v>
      </c>
      <c r="B320" s="22" t="s">
        <v>90</v>
      </c>
      <c r="C320" s="24" t="s">
        <v>91</v>
      </c>
      <c r="D320" s="11"/>
      <c r="E320" s="11"/>
      <c r="F320" s="2">
        <f>F321</f>
        <v>125820000</v>
      </c>
      <c r="G320" s="78"/>
      <c r="H320" s="16"/>
    </row>
    <row r="321" spans="1:9">
      <c r="A321" s="21" t="s">
        <v>324</v>
      </c>
      <c r="B321" s="22" t="s">
        <v>111</v>
      </c>
      <c r="C321" s="22" t="s">
        <v>326</v>
      </c>
      <c r="D321" s="11"/>
      <c r="E321" s="11"/>
      <c r="F321" s="2">
        <f>119820000+6000000</f>
        <v>125820000</v>
      </c>
      <c r="G321" s="78"/>
      <c r="H321" s="16"/>
    </row>
    <row r="322" spans="1:9">
      <c r="A322" s="21"/>
      <c r="B322" s="22"/>
      <c r="C322" s="22"/>
      <c r="D322" s="11"/>
      <c r="E322" s="11"/>
      <c r="F322" s="2"/>
      <c r="G322" s="78"/>
      <c r="H322" s="16"/>
      <c r="I322" s="16">
        <f>F297+F307+F317</f>
        <v>136254850</v>
      </c>
    </row>
    <row r="323" spans="1:9" ht="30">
      <c r="A323" s="64">
        <v>5</v>
      </c>
      <c r="B323" s="28"/>
      <c r="C323" s="65" t="s">
        <v>327</v>
      </c>
      <c r="D323" s="11"/>
      <c r="E323" s="11"/>
      <c r="F323" s="3">
        <f>F324</f>
        <v>104400000</v>
      </c>
      <c r="G323" s="78" t="s">
        <v>193</v>
      </c>
      <c r="H323" s="16"/>
    </row>
    <row r="324" spans="1:9" ht="18.600000000000001" customHeight="1">
      <c r="A324" s="64" t="s">
        <v>328</v>
      </c>
      <c r="B324" s="28"/>
      <c r="C324" s="65" t="s">
        <v>329</v>
      </c>
      <c r="D324" s="11"/>
      <c r="E324" s="11"/>
      <c r="F324" s="3">
        <f>F325</f>
        <v>104400000</v>
      </c>
      <c r="G324" s="78"/>
      <c r="H324" s="16"/>
    </row>
    <row r="325" spans="1:9" ht="18.600000000000001" customHeight="1">
      <c r="A325" s="64" t="s">
        <v>330</v>
      </c>
      <c r="B325" s="28"/>
      <c r="C325" s="24" t="s">
        <v>331</v>
      </c>
      <c r="D325" s="11"/>
      <c r="E325" s="11"/>
      <c r="F325" s="3">
        <f>F326</f>
        <v>104400000</v>
      </c>
      <c r="G325" s="78"/>
      <c r="H325" s="16"/>
    </row>
    <row r="326" spans="1:9" ht="18.600000000000001" customHeight="1">
      <c r="A326" s="21" t="s">
        <v>330</v>
      </c>
      <c r="B326" s="22" t="s">
        <v>332</v>
      </c>
      <c r="C326" s="22" t="s">
        <v>333</v>
      </c>
      <c r="D326" s="11"/>
      <c r="E326" s="11"/>
      <c r="F326" s="3">
        <f>F327</f>
        <v>104400000</v>
      </c>
      <c r="G326" s="78"/>
      <c r="H326" s="16"/>
    </row>
    <row r="327" spans="1:9" ht="18.600000000000001" customHeight="1">
      <c r="A327" s="21" t="s">
        <v>330</v>
      </c>
      <c r="B327" s="22" t="s">
        <v>334</v>
      </c>
      <c r="C327" s="24" t="s">
        <v>333</v>
      </c>
      <c r="D327" s="11"/>
      <c r="E327" s="11"/>
      <c r="F327" s="2">
        <f>F328</f>
        <v>104400000</v>
      </c>
      <c r="G327" s="78"/>
      <c r="H327" s="16"/>
    </row>
    <row r="328" spans="1:9" ht="18.600000000000001" customHeight="1">
      <c r="A328" s="21" t="s">
        <v>330</v>
      </c>
      <c r="B328" s="22" t="s">
        <v>335</v>
      </c>
      <c r="C328" s="22" t="s">
        <v>333</v>
      </c>
      <c r="D328" s="11"/>
      <c r="E328" s="11"/>
      <c r="F328" s="2">
        <v>104400000</v>
      </c>
      <c r="G328" s="78"/>
      <c r="H328" s="16"/>
    </row>
    <row r="329" spans="1:9" ht="18.600000000000001" customHeight="1">
      <c r="A329" s="37"/>
      <c r="B329" s="28"/>
      <c r="C329" s="64" t="s">
        <v>336</v>
      </c>
      <c r="D329" s="11"/>
      <c r="E329" s="11"/>
      <c r="F329" s="3">
        <f>F33+F167+F245+F296+F323</f>
        <v>2699335000</v>
      </c>
      <c r="G329" s="78"/>
    </row>
    <row r="330" spans="1:9" ht="18.600000000000001" customHeight="1">
      <c r="A330" s="37"/>
      <c r="B330" s="28"/>
      <c r="C330" s="65" t="s">
        <v>337</v>
      </c>
      <c r="D330" s="11"/>
      <c r="E330" s="11"/>
      <c r="F330" s="3">
        <f>F30-F329</f>
        <v>0</v>
      </c>
      <c r="G330" s="78"/>
    </row>
    <row r="331" spans="1:9" ht="18.600000000000001" customHeight="1">
      <c r="A331" s="37"/>
      <c r="B331" s="22" t="s">
        <v>338</v>
      </c>
      <c r="C331" s="65" t="s">
        <v>339</v>
      </c>
      <c r="D331" s="11"/>
      <c r="E331" s="11"/>
      <c r="F331" s="38"/>
      <c r="G331" s="78"/>
    </row>
    <row r="332" spans="1:9" ht="18.600000000000001" customHeight="1">
      <c r="A332" s="64"/>
      <c r="B332" s="22" t="s">
        <v>340</v>
      </c>
      <c r="C332" s="24" t="s">
        <v>341</v>
      </c>
      <c r="D332" s="11"/>
      <c r="E332" s="11"/>
      <c r="F332" s="3">
        <f>F333</f>
        <v>5000000</v>
      </c>
      <c r="G332" s="79"/>
    </row>
    <row r="333" spans="1:9">
      <c r="A333" s="35"/>
      <c r="B333" s="22" t="s">
        <v>342</v>
      </c>
      <c r="C333" s="22" t="s">
        <v>343</v>
      </c>
      <c r="D333" s="11"/>
      <c r="E333" s="11"/>
      <c r="F333" s="2">
        <f>F334</f>
        <v>5000000</v>
      </c>
      <c r="G333" s="79"/>
    </row>
    <row r="334" spans="1:9" ht="18.600000000000001" customHeight="1">
      <c r="A334" s="37"/>
      <c r="B334" s="22" t="s">
        <v>344</v>
      </c>
      <c r="C334" s="24" t="s">
        <v>345</v>
      </c>
      <c r="D334" s="11"/>
      <c r="E334" s="11"/>
      <c r="F334" s="2">
        <v>5000000</v>
      </c>
      <c r="G334" s="79"/>
    </row>
    <row r="335" spans="1:9" ht="15">
      <c r="A335" s="37"/>
      <c r="B335" s="22" t="s">
        <v>346</v>
      </c>
      <c r="C335" s="22" t="s">
        <v>347</v>
      </c>
      <c r="D335" s="11"/>
      <c r="E335" s="11"/>
      <c r="F335" s="3">
        <f>F336</f>
        <v>5000000</v>
      </c>
      <c r="G335" s="79"/>
    </row>
    <row r="336" spans="1:9" ht="18.600000000000001" customHeight="1">
      <c r="A336" s="37"/>
      <c r="B336" s="22" t="s">
        <v>348</v>
      </c>
      <c r="C336" s="24" t="s">
        <v>349</v>
      </c>
      <c r="D336" s="11"/>
      <c r="E336" s="11"/>
      <c r="F336" s="2">
        <f>F337</f>
        <v>5000000</v>
      </c>
      <c r="G336" s="79"/>
    </row>
    <row r="337" spans="1:7" ht="18.600000000000001" customHeight="1">
      <c r="A337" s="37"/>
      <c r="B337" s="22" t="s">
        <v>350</v>
      </c>
      <c r="C337" s="22" t="s">
        <v>349</v>
      </c>
      <c r="D337" s="11"/>
      <c r="E337" s="11"/>
      <c r="F337" s="2">
        <v>5000000</v>
      </c>
      <c r="G337" s="79"/>
    </row>
    <row r="338" spans="1:7" ht="18.600000000000001" customHeight="1">
      <c r="A338" s="37"/>
      <c r="B338" s="28"/>
      <c r="C338" s="65" t="s">
        <v>351</v>
      </c>
      <c r="D338" s="11"/>
      <c r="E338" s="11"/>
      <c r="F338" s="3">
        <f>F332-F335</f>
        <v>0</v>
      </c>
      <c r="G338" s="79"/>
    </row>
    <row r="339" spans="1:7" ht="30">
      <c r="A339" s="37"/>
      <c r="B339" s="28"/>
      <c r="C339" s="65" t="s">
        <v>352</v>
      </c>
      <c r="D339" s="11"/>
      <c r="E339" s="11"/>
      <c r="F339" s="3">
        <f>F30-F329+F338</f>
        <v>0</v>
      </c>
      <c r="G339" s="83"/>
    </row>
    <row r="340" spans="1:7" ht="18.600000000000001" customHeight="1"/>
    <row r="341" spans="1:7" ht="18.600000000000001" customHeight="1">
      <c r="A341" s="13"/>
      <c r="B341" s="13"/>
      <c r="D341" s="67" t="s">
        <v>374</v>
      </c>
      <c r="E341" s="67"/>
      <c r="F341" s="67"/>
    </row>
    <row r="342" spans="1:7" ht="18.600000000000001" customHeight="1">
      <c r="A342" s="13"/>
      <c r="B342" s="13"/>
      <c r="D342" s="70" t="s">
        <v>354</v>
      </c>
      <c r="E342" s="70"/>
      <c r="F342" s="70"/>
    </row>
    <row r="343" spans="1:7" ht="18.600000000000001" customHeight="1">
      <c r="A343" s="13"/>
      <c r="B343" s="13"/>
      <c r="D343" s="18"/>
      <c r="E343" s="20" t="s">
        <v>353</v>
      </c>
      <c r="F343" s="17"/>
    </row>
    <row r="344" spans="1:7" ht="18.600000000000001" customHeight="1">
      <c r="A344" s="13"/>
      <c r="B344" s="13"/>
      <c r="D344" s="18"/>
      <c r="E344" s="40"/>
      <c r="F344" s="17"/>
    </row>
    <row r="345" spans="1:7" ht="18.600000000000001" customHeight="1">
      <c r="A345" s="13"/>
      <c r="B345" s="13"/>
      <c r="F345" s="13"/>
    </row>
    <row r="346" spans="1:7" ht="18.600000000000001" customHeight="1">
      <c r="A346" s="13"/>
      <c r="B346" s="13"/>
      <c r="D346" s="67" t="s">
        <v>355</v>
      </c>
      <c r="E346" s="67"/>
      <c r="F346" s="67"/>
    </row>
    <row r="347" spans="1:7" ht="18.600000000000001" customHeight="1">
      <c r="A347" s="13"/>
      <c r="B347" s="13"/>
      <c r="F347" s="13"/>
    </row>
    <row r="348" spans="1:7" ht="18.600000000000001" customHeight="1">
      <c r="A348" s="13"/>
      <c r="B348" s="13"/>
    </row>
    <row r="349" spans="1:7" ht="18.600000000000001" customHeight="1">
      <c r="A349" s="13"/>
      <c r="B349" s="13"/>
    </row>
    <row r="350" spans="1:7" ht="18.600000000000001" customHeight="1">
      <c r="A350" s="13"/>
      <c r="B350" s="13"/>
    </row>
    <row r="351" spans="1:7" ht="18.600000000000001" customHeight="1">
      <c r="A351" s="13"/>
      <c r="B351" s="13"/>
    </row>
    <row r="352" spans="1:7" ht="18.600000000000001" customHeight="1">
      <c r="A352" s="13"/>
      <c r="B352" s="13"/>
    </row>
    <row r="353" spans="1:6" ht="18.600000000000001" customHeight="1">
      <c r="A353" s="13"/>
      <c r="B353" s="13"/>
    </row>
    <row r="354" spans="1:6" ht="18.600000000000001" customHeight="1">
      <c r="A354" s="13"/>
      <c r="B354" s="13"/>
    </row>
    <row r="355" spans="1:6" ht="18.600000000000001" customHeight="1">
      <c r="A355" s="13"/>
      <c r="B355" s="13"/>
    </row>
    <row r="356" spans="1:6" ht="18.600000000000001" customHeight="1">
      <c r="A356" s="13"/>
      <c r="B356" s="13"/>
    </row>
    <row r="357" spans="1:6" ht="18.600000000000001" customHeight="1">
      <c r="A357" s="13"/>
      <c r="B357" s="13"/>
      <c r="F357" s="13"/>
    </row>
    <row r="358" spans="1:6" ht="18.600000000000001" customHeight="1">
      <c r="A358" s="13"/>
      <c r="B358" s="13"/>
      <c r="F358" s="13"/>
    </row>
    <row r="359" spans="1:6" ht="18.600000000000001" customHeight="1">
      <c r="A359" s="13"/>
      <c r="B359" s="13"/>
      <c r="F359" s="13"/>
    </row>
    <row r="360" spans="1:6" ht="18.600000000000001" customHeight="1">
      <c r="A360" s="13"/>
      <c r="B360" s="13"/>
      <c r="F360" s="13"/>
    </row>
    <row r="361" spans="1:6" ht="18.600000000000001" customHeight="1">
      <c r="A361" s="13"/>
      <c r="B361" s="13"/>
      <c r="F361" s="13"/>
    </row>
    <row r="362" spans="1:6" ht="18.600000000000001" customHeight="1">
      <c r="A362" s="13"/>
      <c r="B362" s="13"/>
      <c r="F362" s="13"/>
    </row>
    <row r="363" spans="1:6" ht="18.600000000000001" customHeight="1">
      <c r="A363" s="13"/>
      <c r="B363" s="13"/>
      <c r="F363" s="13"/>
    </row>
    <row r="364" spans="1:6" ht="18.600000000000001" customHeight="1">
      <c r="A364" s="13"/>
      <c r="B364" s="13"/>
      <c r="F364" s="13"/>
    </row>
    <row r="365" spans="1:6" ht="18.600000000000001" customHeight="1">
      <c r="A365" s="13"/>
      <c r="B365" s="13"/>
      <c r="F365" s="13"/>
    </row>
    <row r="366" spans="1:6" ht="18.600000000000001" customHeight="1">
      <c r="A366" s="13"/>
      <c r="B366" s="13"/>
      <c r="F366" s="13"/>
    </row>
    <row r="367" spans="1:6" ht="18.600000000000001" customHeight="1">
      <c r="A367" s="13"/>
      <c r="B367" s="13"/>
      <c r="F367" s="13"/>
    </row>
    <row r="368" spans="1:6" ht="18.600000000000001" customHeight="1">
      <c r="A368" s="13"/>
      <c r="B368" s="13"/>
      <c r="F368" s="13"/>
    </row>
    <row r="369" spans="1:6" ht="18.600000000000001" customHeight="1">
      <c r="A369" s="13"/>
      <c r="B369" s="13"/>
      <c r="F369" s="13"/>
    </row>
    <row r="370" spans="1:6" ht="18.600000000000001" customHeight="1">
      <c r="A370" s="13"/>
      <c r="B370" s="13"/>
      <c r="F370" s="13"/>
    </row>
    <row r="371" spans="1:6" ht="18.600000000000001" customHeight="1">
      <c r="A371" s="13"/>
      <c r="B371" s="13"/>
      <c r="F371" s="13"/>
    </row>
    <row r="372" spans="1:6" ht="18.600000000000001" customHeight="1">
      <c r="A372" s="13"/>
      <c r="B372" s="13"/>
      <c r="F372" s="13"/>
    </row>
    <row r="373" spans="1:6" ht="18.600000000000001" customHeight="1">
      <c r="A373" s="13"/>
      <c r="B373" s="13"/>
      <c r="F373" s="13"/>
    </row>
    <row r="374" spans="1:6" ht="18.600000000000001" customHeight="1">
      <c r="A374" s="13"/>
      <c r="B374" s="13"/>
      <c r="F374" s="13"/>
    </row>
    <row r="375" spans="1:6" ht="18.600000000000001" customHeight="1">
      <c r="A375" s="13"/>
      <c r="B375" s="13"/>
      <c r="F375" s="13"/>
    </row>
    <row r="376" spans="1:6" ht="18.600000000000001" customHeight="1">
      <c r="A376" s="13"/>
      <c r="B376" s="13"/>
      <c r="F376" s="13"/>
    </row>
    <row r="377" spans="1:6">
      <c r="A377" s="13"/>
      <c r="B377" s="13"/>
      <c r="F377" s="13"/>
    </row>
    <row r="378" spans="1:6">
      <c r="A378" s="13"/>
      <c r="B378" s="13"/>
      <c r="F378" s="13"/>
    </row>
    <row r="379" spans="1:6">
      <c r="A379" s="13"/>
      <c r="B379" s="13"/>
      <c r="F379" s="13"/>
    </row>
    <row r="380" spans="1:6">
      <c r="A380" s="13"/>
      <c r="B380" s="13"/>
      <c r="F380" s="13"/>
    </row>
  </sheetData>
  <autoFilter ref="G13:G339"/>
  <mergeCells count="14">
    <mergeCell ref="A5:G5"/>
    <mergeCell ref="A7:G7"/>
    <mergeCell ref="D341:F341"/>
    <mergeCell ref="D342:F342"/>
    <mergeCell ref="D346:F346"/>
    <mergeCell ref="C9:C11"/>
    <mergeCell ref="F9:F11"/>
    <mergeCell ref="G9:G11"/>
    <mergeCell ref="G41:G43"/>
    <mergeCell ref="G100:G101"/>
    <mergeCell ref="G222:G223"/>
    <mergeCell ref="G287:G289"/>
    <mergeCell ref="A9:B11"/>
    <mergeCell ref="D9:E10"/>
  </mergeCells>
  <printOptions horizontalCentered="1"/>
  <pageMargins left="0.55118110236220474" right="0.55118110236220474" top="0.59055118110236227" bottom="0.59055118110236227" header="0.51181102362204722" footer="0.51181102362204722"/>
  <pageSetup paperSize="256" scale="7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3"/>
  <sheetViews>
    <sheetView tabSelected="1" view="pageBreakPreview" zoomScaleNormal="85" zoomScaleSheetLayoutView="100" workbookViewId="0">
      <selection activeCell="I11" sqref="I11"/>
    </sheetView>
  </sheetViews>
  <sheetFormatPr defaultColWidth="9" defaultRowHeight="14.25"/>
  <cols>
    <col min="1" max="1" width="10.28515625" style="15" customWidth="1"/>
    <col min="2" max="2" width="9" style="15"/>
    <col min="3" max="3" width="46.5703125" style="13" customWidth="1"/>
    <col min="4" max="5" width="11.140625" style="13" customWidth="1"/>
    <col min="6" max="6" width="15.7109375" style="16" customWidth="1"/>
    <col min="7" max="7" width="10.28515625" style="13" customWidth="1"/>
    <col min="8" max="8" width="16.42578125" style="13"/>
    <col min="9" max="9" width="14.5703125" style="13"/>
    <col min="10" max="10" width="17.42578125" style="13"/>
    <col min="11" max="11" width="11.42578125" style="13"/>
    <col min="12" max="14" width="9" style="13"/>
    <col min="15" max="15" width="16.85546875" style="13" customWidth="1"/>
    <col min="16" max="16384" width="9" style="13"/>
  </cols>
  <sheetData>
    <row r="1" spans="1:15">
      <c r="B1" s="17"/>
      <c r="C1" s="18"/>
      <c r="D1" s="18"/>
      <c r="E1" s="18" t="s">
        <v>379</v>
      </c>
      <c r="F1" s="19"/>
      <c r="G1" s="18"/>
    </row>
    <row r="2" spans="1:15">
      <c r="B2" s="17"/>
      <c r="C2" s="18"/>
      <c r="D2" s="18"/>
      <c r="E2" s="18" t="s">
        <v>356</v>
      </c>
      <c r="F2" s="19"/>
      <c r="G2" s="18"/>
    </row>
    <row r="3" spans="1:15">
      <c r="B3" s="17"/>
      <c r="C3" s="18"/>
      <c r="D3" s="18"/>
      <c r="E3" s="18" t="s">
        <v>357</v>
      </c>
      <c r="F3" s="19"/>
      <c r="G3" s="18"/>
    </row>
    <row r="5" spans="1:15" ht="21" customHeight="1">
      <c r="A5" s="67" t="s">
        <v>378</v>
      </c>
      <c r="B5" s="68"/>
      <c r="C5" s="67"/>
      <c r="D5" s="67"/>
      <c r="E5" s="67"/>
      <c r="F5" s="69"/>
      <c r="G5" s="67"/>
    </row>
    <row r="6" spans="1:15" ht="6" customHeight="1"/>
    <row r="7" spans="1:15" ht="20.100000000000001" customHeight="1">
      <c r="A7" s="67" t="s">
        <v>4</v>
      </c>
      <c r="B7" s="68"/>
      <c r="C7" s="67"/>
      <c r="D7" s="67"/>
      <c r="E7" s="67"/>
      <c r="F7" s="69"/>
      <c r="G7" s="67"/>
    </row>
    <row r="9" spans="1:15" ht="14.45" customHeight="1">
      <c r="A9" s="74" t="s">
        <v>5</v>
      </c>
      <c r="B9" s="75"/>
      <c r="C9" s="74" t="s">
        <v>6</v>
      </c>
      <c r="D9" s="74" t="s">
        <v>358</v>
      </c>
      <c r="E9" s="74"/>
      <c r="F9" s="84" t="s">
        <v>8</v>
      </c>
      <c r="G9" s="71" t="s">
        <v>9</v>
      </c>
    </row>
    <row r="10" spans="1:15">
      <c r="A10" s="74"/>
      <c r="B10" s="75"/>
      <c r="C10" s="74"/>
      <c r="D10" s="74"/>
      <c r="E10" s="74"/>
      <c r="F10" s="84"/>
      <c r="G10" s="72"/>
    </row>
    <row r="11" spans="1:15" ht="17.25" customHeight="1">
      <c r="A11" s="74"/>
      <c r="B11" s="75"/>
      <c r="C11" s="74"/>
      <c r="D11" s="64" t="s">
        <v>10</v>
      </c>
      <c r="E11" s="64" t="s">
        <v>11</v>
      </c>
      <c r="F11" s="84"/>
      <c r="G11" s="73"/>
      <c r="I11" s="16"/>
    </row>
    <row r="12" spans="1:15" ht="15">
      <c r="A12" s="65">
        <v>1</v>
      </c>
      <c r="B12" s="65">
        <v>2</v>
      </c>
      <c r="C12" s="64">
        <v>3</v>
      </c>
      <c r="D12" s="64">
        <v>4</v>
      </c>
      <c r="E12" s="64">
        <v>5</v>
      </c>
      <c r="F12" s="85">
        <v>6</v>
      </c>
      <c r="G12" s="66">
        <v>7</v>
      </c>
    </row>
    <row r="13" spans="1:15" ht="17.100000000000001" customHeight="1">
      <c r="A13" s="22"/>
      <c r="B13" s="22" t="s">
        <v>12</v>
      </c>
      <c r="C13" s="65" t="s">
        <v>13</v>
      </c>
      <c r="D13" s="11"/>
      <c r="E13" s="11"/>
      <c r="F13" s="9"/>
      <c r="G13" s="77"/>
    </row>
    <row r="14" spans="1:15" ht="8.25" customHeight="1">
      <c r="A14" s="22"/>
      <c r="B14" s="22"/>
      <c r="C14" s="24"/>
      <c r="D14" s="11"/>
      <c r="E14" s="11"/>
      <c r="F14" s="9"/>
      <c r="G14" s="78"/>
    </row>
    <row r="15" spans="1:15" ht="17.100000000000001" customHeight="1">
      <c r="A15" s="22"/>
      <c r="B15" s="65" t="s">
        <v>14</v>
      </c>
      <c r="C15" s="65" t="s">
        <v>15</v>
      </c>
      <c r="D15" s="11"/>
      <c r="E15" s="11"/>
      <c r="F15" s="3">
        <v>240058000</v>
      </c>
      <c r="G15" s="78"/>
      <c r="H15" s="16"/>
      <c r="J15" s="16">
        <f>F15-H15</f>
        <v>240058000</v>
      </c>
      <c r="O15" s="3" t="e">
        <f>#REF!</f>
        <v>#REF!</v>
      </c>
    </row>
    <row r="16" spans="1:15" ht="17.100000000000001" customHeight="1">
      <c r="A16" s="22"/>
      <c r="B16" s="65" t="s">
        <v>20</v>
      </c>
      <c r="C16" s="12" t="s">
        <v>21</v>
      </c>
      <c r="D16" s="11"/>
      <c r="E16" s="11"/>
      <c r="F16" s="3">
        <v>2454477000</v>
      </c>
      <c r="G16" s="78"/>
      <c r="H16" s="13">
        <v>2209325000</v>
      </c>
      <c r="O16" s="3" t="e">
        <f>#REF!+#REF!+#REF!+#REF!</f>
        <v>#REF!</v>
      </c>
    </row>
    <row r="17" spans="1:15" ht="17.100000000000001" customHeight="1">
      <c r="A17" s="22"/>
      <c r="B17" s="65" t="s">
        <v>37</v>
      </c>
      <c r="C17" s="26" t="s">
        <v>38</v>
      </c>
      <c r="D17" s="11"/>
      <c r="E17" s="11"/>
      <c r="F17" s="3">
        <v>4800000</v>
      </c>
      <c r="G17" s="78"/>
      <c r="O17" s="3" t="e">
        <f>#REF!</f>
        <v>#REF!</v>
      </c>
    </row>
    <row r="18" spans="1:15" ht="15" customHeight="1">
      <c r="A18" s="22"/>
      <c r="B18" s="22"/>
      <c r="C18" s="64" t="s">
        <v>42</v>
      </c>
      <c r="D18" s="22"/>
      <c r="E18" s="22"/>
      <c r="F18" s="3">
        <f>F17+F16+F15</f>
        <v>2699335000</v>
      </c>
      <c r="G18" s="79"/>
      <c r="O18" s="3" t="e">
        <f>O17+O16+O15</f>
        <v>#REF!</v>
      </c>
    </row>
    <row r="19" spans="1:15" ht="10.5" customHeight="1">
      <c r="A19" s="22"/>
      <c r="B19" s="22"/>
      <c r="C19" s="64"/>
      <c r="D19" s="22"/>
      <c r="E19" s="22"/>
      <c r="F19" s="3"/>
      <c r="G19" s="79"/>
      <c r="O19" s="3"/>
    </row>
    <row r="20" spans="1:15" ht="18.600000000000001" customHeight="1">
      <c r="A20" s="22"/>
      <c r="B20" s="22" t="s">
        <v>43</v>
      </c>
      <c r="C20" s="65" t="s">
        <v>44</v>
      </c>
      <c r="D20" s="11"/>
      <c r="E20" s="11"/>
      <c r="F20" s="4"/>
      <c r="G20" s="78"/>
      <c r="O20" s="4"/>
    </row>
    <row r="21" spans="1:15" ht="30">
      <c r="A21" s="65">
        <v>1</v>
      </c>
      <c r="B21" s="22"/>
      <c r="C21" s="65" t="s">
        <v>45</v>
      </c>
      <c r="D21" s="27"/>
      <c r="E21" s="27"/>
      <c r="F21" s="3">
        <f>F22+F39+F41+F53+F66</f>
        <v>844944800</v>
      </c>
      <c r="G21" s="80"/>
      <c r="H21" s="16"/>
      <c r="J21" s="16"/>
      <c r="O21" s="3" t="e">
        <f>O22+O39+O41+O53+O66</f>
        <v>#REF!</v>
      </c>
    </row>
    <row r="22" spans="1:15" ht="30">
      <c r="A22" s="65" t="s">
        <v>46</v>
      </c>
      <c r="B22" s="22"/>
      <c r="C22" s="65" t="s">
        <v>47</v>
      </c>
      <c r="D22" s="11"/>
      <c r="E22" s="11"/>
      <c r="F22" s="3">
        <f>F23+F25+F27+F29+F31+F33+F35+F37</f>
        <v>766189000</v>
      </c>
      <c r="G22" s="78"/>
      <c r="H22" s="16"/>
      <c r="O22" s="3" t="e">
        <f>O23+O25+O27+O29+O31+O33+O37</f>
        <v>#REF!</v>
      </c>
    </row>
    <row r="23" spans="1:15" ht="30">
      <c r="A23" s="65" t="s">
        <v>48</v>
      </c>
      <c r="B23" s="22"/>
      <c r="C23" s="65" t="s">
        <v>49</v>
      </c>
      <c r="D23" s="11"/>
      <c r="E23" s="11"/>
      <c r="F23" s="1">
        <f>F24</f>
        <v>122400000</v>
      </c>
      <c r="G23" s="78"/>
      <c r="H23" s="16"/>
      <c r="O23" s="1" t="e">
        <f>O24</f>
        <v>#REF!</v>
      </c>
    </row>
    <row r="24" spans="1:15" ht="15">
      <c r="A24" s="22" t="s">
        <v>48</v>
      </c>
      <c r="B24" s="22" t="s">
        <v>50</v>
      </c>
      <c r="C24" s="22" t="s">
        <v>51</v>
      </c>
      <c r="D24" s="11"/>
      <c r="E24" s="11"/>
      <c r="F24" s="1">
        <v>122400000</v>
      </c>
      <c r="G24" s="78"/>
      <c r="H24" s="16"/>
      <c r="O24" s="1" t="e">
        <f>#REF!</f>
        <v>#REF!</v>
      </c>
    </row>
    <row r="25" spans="1:15" ht="30">
      <c r="A25" s="65" t="s">
        <v>62</v>
      </c>
      <c r="B25" s="22"/>
      <c r="C25" s="65" t="s">
        <v>63</v>
      </c>
      <c r="D25" s="11"/>
      <c r="E25" s="11"/>
      <c r="F25" s="1">
        <f>F26</f>
        <v>454500000</v>
      </c>
      <c r="G25" s="78"/>
      <c r="H25" s="16"/>
      <c r="O25" s="1" t="e">
        <f>O26</f>
        <v>#REF!</v>
      </c>
    </row>
    <row r="26" spans="1:15" ht="15">
      <c r="A26" s="22" t="s">
        <v>62</v>
      </c>
      <c r="B26" s="22" t="s">
        <v>50</v>
      </c>
      <c r="C26" s="22" t="s">
        <v>51</v>
      </c>
      <c r="D26" s="11"/>
      <c r="E26" s="11"/>
      <c r="F26" s="1">
        <v>454500000</v>
      </c>
      <c r="G26" s="78"/>
      <c r="H26" s="16"/>
      <c r="O26" s="1" t="e">
        <f>#REF!</f>
        <v>#REF!</v>
      </c>
    </row>
    <row r="27" spans="1:15" ht="30">
      <c r="A27" s="65" t="s">
        <v>72</v>
      </c>
      <c r="B27" s="22"/>
      <c r="C27" s="65" t="s">
        <v>73</v>
      </c>
      <c r="D27" s="11"/>
      <c r="E27" s="11"/>
      <c r="F27" s="3">
        <f>F28</f>
        <v>23756650</v>
      </c>
      <c r="G27" s="78"/>
      <c r="H27" s="16"/>
      <c r="O27" s="3" t="e">
        <f>O28</f>
        <v>#REF!</v>
      </c>
    </row>
    <row r="28" spans="1:15" ht="18.600000000000001" customHeight="1">
      <c r="A28" s="22" t="s">
        <v>72</v>
      </c>
      <c r="B28" s="22" t="s">
        <v>50</v>
      </c>
      <c r="C28" s="22" t="s">
        <v>51</v>
      </c>
      <c r="D28" s="11"/>
      <c r="E28" s="11"/>
      <c r="F28" s="3">
        <v>23756650</v>
      </c>
      <c r="G28" s="78"/>
      <c r="H28" s="16"/>
      <c r="O28" s="3" t="e">
        <f>#REF!</f>
        <v>#REF!</v>
      </c>
    </row>
    <row r="29" spans="1:15" ht="30">
      <c r="A29" s="65" t="s">
        <v>80</v>
      </c>
      <c r="B29" s="22"/>
      <c r="C29" s="65" t="s">
        <v>81</v>
      </c>
      <c r="D29" s="11"/>
      <c r="E29" s="11"/>
      <c r="F29" s="3">
        <f>F30</f>
        <v>60321350</v>
      </c>
      <c r="G29" s="78"/>
      <c r="H29" s="16"/>
      <c r="O29" s="3" t="e">
        <f>O30</f>
        <v>#REF!</v>
      </c>
    </row>
    <row r="30" spans="1:15" ht="15">
      <c r="A30" s="22" t="s">
        <v>80</v>
      </c>
      <c r="B30" s="22" t="s">
        <v>82</v>
      </c>
      <c r="C30" s="22" t="s">
        <v>83</v>
      </c>
      <c r="D30" s="11"/>
      <c r="E30" s="11"/>
      <c r="F30" s="3">
        <v>60321350</v>
      </c>
      <c r="G30" s="78"/>
      <c r="H30" s="16"/>
      <c r="O30" s="3" t="e">
        <f>#REF!+#REF!+#REF!</f>
        <v>#REF!</v>
      </c>
    </row>
    <row r="31" spans="1:15" ht="15">
      <c r="A31" s="65" t="s">
        <v>100</v>
      </c>
      <c r="B31" s="28"/>
      <c r="C31" s="65" t="s">
        <v>101</v>
      </c>
      <c r="D31" s="11"/>
      <c r="E31" s="11"/>
      <c r="F31" s="1">
        <f>F32</f>
        <v>23400000</v>
      </c>
      <c r="G31" s="78"/>
      <c r="H31" s="16"/>
      <c r="O31" s="1" t="e">
        <f>O32</f>
        <v>#REF!</v>
      </c>
    </row>
    <row r="32" spans="1:15" ht="15">
      <c r="A32" s="22" t="s">
        <v>100</v>
      </c>
      <c r="B32" s="22" t="s">
        <v>50</v>
      </c>
      <c r="C32" s="22" t="s">
        <v>102</v>
      </c>
      <c r="D32" s="11"/>
      <c r="E32" s="11"/>
      <c r="F32" s="1">
        <v>23400000</v>
      </c>
      <c r="G32" s="78" t="s">
        <v>56</v>
      </c>
      <c r="H32" s="16"/>
      <c r="O32" s="1" t="e">
        <f>#REF!</f>
        <v>#REF!</v>
      </c>
    </row>
    <row r="33" spans="1:15" ht="30">
      <c r="A33" s="65" t="s">
        <v>107</v>
      </c>
      <c r="B33" s="28"/>
      <c r="C33" s="65" t="s">
        <v>108</v>
      </c>
      <c r="D33" s="11"/>
      <c r="E33" s="11"/>
      <c r="F33" s="1">
        <f>F34</f>
        <v>6061000</v>
      </c>
      <c r="G33" s="78" t="s">
        <v>56</v>
      </c>
      <c r="H33" s="16"/>
      <c r="O33" s="1" t="e">
        <f>O34</f>
        <v>#REF!</v>
      </c>
    </row>
    <row r="34" spans="1:15" ht="15">
      <c r="A34" s="22" t="s">
        <v>107</v>
      </c>
      <c r="B34" s="22" t="s">
        <v>82</v>
      </c>
      <c r="C34" s="65" t="s">
        <v>109</v>
      </c>
      <c r="D34" s="11"/>
      <c r="E34" s="11"/>
      <c r="F34" s="1">
        <v>6061000</v>
      </c>
      <c r="G34" s="78"/>
      <c r="H34" s="16"/>
      <c r="O34" s="1" t="e">
        <f>#REF!</f>
        <v>#REF!</v>
      </c>
    </row>
    <row r="35" spans="1:15" ht="15">
      <c r="A35" s="41" t="s">
        <v>368</v>
      </c>
      <c r="B35" s="22"/>
      <c r="C35" s="86" t="s">
        <v>367</v>
      </c>
      <c r="D35" s="11"/>
      <c r="E35" s="11"/>
      <c r="F35" s="43">
        <f>F36</f>
        <v>26750000</v>
      </c>
      <c r="G35" s="78"/>
      <c r="H35" s="16"/>
      <c r="O35" s="1"/>
    </row>
    <row r="36" spans="1:15" ht="15">
      <c r="A36" s="41" t="s">
        <v>368</v>
      </c>
      <c r="B36" s="42" t="s">
        <v>174</v>
      </c>
      <c r="C36" s="42" t="s">
        <v>175</v>
      </c>
      <c r="D36" s="11"/>
      <c r="E36" s="11"/>
      <c r="F36" s="9">
        <v>26750000</v>
      </c>
      <c r="G36" s="78"/>
      <c r="H36" s="16"/>
      <c r="O36" s="1"/>
    </row>
    <row r="37" spans="1:15" ht="30">
      <c r="A37" s="65" t="s">
        <v>113</v>
      </c>
      <c r="B37" s="22"/>
      <c r="C37" s="65" t="s">
        <v>114</v>
      </c>
      <c r="D37" s="11"/>
      <c r="E37" s="11"/>
      <c r="F37" s="3">
        <f>F38</f>
        <v>49000000</v>
      </c>
      <c r="G37" s="79" t="s">
        <v>115</v>
      </c>
      <c r="H37" s="16"/>
      <c r="O37" s="3" t="e">
        <f>O38</f>
        <v>#REF!</v>
      </c>
    </row>
    <row r="38" spans="1:15" ht="18.600000000000001" customHeight="1">
      <c r="A38" s="22" t="s">
        <v>113</v>
      </c>
      <c r="B38" s="22" t="s">
        <v>82</v>
      </c>
      <c r="C38" s="22" t="s">
        <v>83</v>
      </c>
      <c r="D38" s="11"/>
      <c r="E38" s="11"/>
      <c r="F38" s="3">
        <v>49000000</v>
      </c>
      <c r="G38" s="79"/>
      <c r="H38" s="16"/>
      <c r="O38" s="3" t="e">
        <f>#REF!+#REF!+#REF!</f>
        <v>#REF!</v>
      </c>
    </row>
    <row r="39" spans="1:15" ht="30">
      <c r="A39" s="65" t="s">
        <v>123</v>
      </c>
      <c r="B39" s="22"/>
      <c r="C39" s="65" t="s">
        <v>124</v>
      </c>
      <c r="D39" s="11"/>
      <c r="E39" s="11"/>
      <c r="F39" s="3">
        <f>F40</f>
        <v>5400000</v>
      </c>
      <c r="G39" s="79" t="s">
        <v>56</v>
      </c>
      <c r="H39" s="16"/>
      <c r="O39" s="3" t="e">
        <f>O40</f>
        <v>#REF!</v>
      </c>
    </row>
    <row r="40" spans="1:15" ht="30">
      <c r="A40" s="65" t="s">
        <v>125</v>
      </c>
      <c r="B40" s="28"/>
      <c r="C40" s="65" t="s">
        <v>126</v>
      </c>
      <c r="D40" s="11"/>
      <c r="E40" s="11"/>
      <c r="F40" s="3">
        <v>5400000</v>
      </c>
      <c r="G40" s="79"/>
      <c r="H40" s="16"/>
      <c r="O40" s="3" t="e">
        <f>#REF!</f>
        <v>#REF!</v>
      </c>
    </row>
    <row r="41" spans="1:15" ht="30">
      <c r="A41" s="65" t="s">
        <v>128</v>
      </c>
      <c r="B41" s="22"/>
      <c r="C41" s="65" t="s">
        <v>129</v>
      </c>
      <c r="D41" s="11"/>
      <c r="E41" s="11"/>
      <c r="F41" s="1">
        <f>F42+F44+F46+F48+F51</f>
        <v>44475800</v>
      </c>
      <c r="G41" s="78"/>
      <c r="H41" s="16"/>
      <c r="O41" s="1" t="e">
        <f>O42+O44+O46+O48+O51</f>
        <v>#REF!</v>
      </c>
    </row>
    <row r="42" spans="1:15" ht="30.95" customHeight="1">
      <c r="A42" s="65" t="s">
        <v>130</v>
      </c>
      <c r="B42" s="22"/>
      <c r="C42" s="65" t="s">
        <v>131</v>
      </c>
      <c r="D42" s="11"/>
      <c r="E42" s="11"/>
      <c r="F42" s="1">
        <f>F43</f>
        <v>1500000</v>
      </c>
      <c r="G42" s="79" t="s">
        <v>132</v>
      </c>
      <c r="H42" s="16"/>
      <c r="O42" s="1" t="e">
        <f>O43</f>
        <v>#REF!</v>
      </c>
    </row>
    <row r="43" spans="1:15" ht="15">
      <c r="A43" s="22" t="s">
        <v>130</v>
      </c>
      <c r="B43" s="22" t="s">
        <v>82</v>
      </c>
      <c r="C43" s="22" t="s">
        <v>83</v>
      </c>
      <c r="D43" s="11"/>
      <c r="E43" s="11"/>
      <c r="F43" s="1">
        <v>1500000</v>
      </c>
      <c r="G43" s="79"/>
      <c r="H43" s="16"/>
      <c r="O43" s="1" t="e">
        <f>#REF!</f>
        <v>#REF!</v>
      </c>
    </row>
    <row r="44" spans="1:15" ht="30">
      <c r="A44" s="65" t="s">
        <v>134</v>
      </c>
      <c r="B44" s="28"/>
      <c r="C44" s="65" t="s">
        <v>135</v>
      </c>
      <c r="D44" s="11"/>
      <c r="E44" s="11"/>
      <c r="F44" s="1">
        <f>F45</f>
        <v>5400000</v>
      </c>
      <c r="G44" s="79" t="s">
        <v>56</v>
      </c>
      <c r="H44" s="16"/>
      <c r="O44" s="1" t="e">
        <f>O45</f>
        <v>#REF!</v>
      </c>
    </row>
    <row r="45" spans="1:15" ht="18.600000000000001" customHeight="1">
      <c r="A45" s="22" t="s">
        <v>134</v>
      </c>
      <c r="B45" s="22" t="s">
        <v>82</v>
      </c>
      <c r="C45" s="22" t="s">
        <v>83</v>
      </c>
      <c r="D45" s="11"/>
      <c r="E45" s="11"/>
      <c r="F45" s="1">
        <v>5400000</v>
      </c>
      <c r="G45" s="79"/>
      <c r="H45" s="16"/>
      <c r="O45" s="1" t="e">
        <f>#REF!</f>
        <v>#REF!</v>
      </c>
    </row>
    <row r="46" spans="1:15" ht="30">
      <c r="A46" s="65" t="s">
        <v>136</v>
      </c>
      <c r="B46" s="28"/>
      <c r="C46" s="65" t="s">
        <v>137</v>
      </c>
      <c r="D46" s="25"/>
      <c r="E46" s="25"/>
      <c r="F46" s="1">
        <f>F47</f>
        <v>2400000</v>
      </c>
      <c r="G46" s="81" t="s">
        <v>138</v>
      </c>
      <c r="H46" s="16"/>
      <c r="O46" s="1" t="e">
        <f>O47</f>
        <v>#REF!</v>
      </c>
    </row>
    <row r="47" spans="1:15" ht="18.600000000000001" customHeight="1">
      <c r="A47" s="22" t="s">
        <v>136</v>
      </c>
      <c r="B47" s="22" t="s">
        <v>82</v>
      </c>
      <c r="C47" s="22" t="s">
        <v>83</v>
      </c>
      <c r="D47" s="11"/>
      <c r="E47" s="11"/>
      <c r="F47" s="1">
        <v>2400000</v>
      </c>
      <c r="G47" s="82"/>
      <c r="H47" s="16"/>
      <c r="O47" s="1" t="e">
        <f>#REF!</f>
        <v>#REF!</v>
      </c>
    </row>
    <row r="48" spans="1:15" ht="18.600000000000001" customHeight="1">
      <c r="A48" s="65" t="s">
        <v>139</v>
      </c>
      <c r="B48" s="28"/>
      <c r="C48" s="65" t="s">
        <v>140</v>
      </c>
      <c r="D48" s="11"/>
      <c r="E48" s="11"/>
      <c r="F48" s="1">
        <f>F49+F50</f>
        <v>31875800</v>
      </c>
      <c r="G48" s="78" t="s">
        <v>115</v>
      </c>
      <c r="H48" s="16"/>
      <c r="O48" s="1" t="e">
        <f>O49</f>
        <v>#REF!</v>
      </c>
    </row>
    <row r="49" spans="1:15" ht="18.600000000000001" customHeight="1">
      <c r="A49" s="22" t="s">
        <v>139</v>
      </c>
      <c r="B49" s="22" t="s">
        <v>82</v>
      </c>
      <c r="C49" s="22" t="s">
        <v>83</v>
      </c>
      <c r="D49" s="11"/>
      <c r="E49" s="11"/>
      <c r="F49" s="1">
        <v>16005800</v>
      </c>
      <c r="G49" s="78"/>
      <c r="H49" s="16"/>
      <c r="O49" s="1" t="e">
        <f>#REF!+#REF!+#REF!+#REF!</f>
        <v>#REF!</v>
      </c>
    </row>
    <row r="50" spans="1:15" ht="18.600000000000001" customHeight="1">
      <c r="A50" s="22" t="s">
        <v>139</v>
      </c>
      <c r="B50" s="22" t="s">
        <v>151</v>
      </c>
      <c r="C50" s="22" t="s">
        <v>152</v>
      </c>
      <c r="D50" s="11"/>
      <c r="E50" s="11"/>
      <c r="F50" s="3">
        <v>15870000</v>
      </c>
      <c r="G50" s="78"/>
      <c r="H50" s="16"/>
      <c r="O50" s="3" t="e">
        <f>#REF!</f>
        <v>#REF!</v>
      </c>
    </row>
    <row r="51" spans="1:15" ht="30">
      <c r="A51" s="65" t="s">
        <v>157</v>
      </c>
      <c r="B51" s="28"/>
      <c r="C51" s="65" t="s">
        <v>158</v>
      </c>
      <c r="D51" s="11"/>
      <c r="E51" s="11"/>
      <c r="F51" s="1">
        <f>F52</f>
        <v>3300000</v>
      </c>
      <c r="G51" s="78" t="s">
        <v>132</v>
      </c>
      <c r="H51" s="16"/>
      <c r="O51" s="1" t="e">
        <f>O52</f>
        <v>#REF!</v>
      </c>
    </row>
    <row r="52" spans="1:15" ht="15">
      <c r="A52" s="22" t="s">
        <v>157</v>
      </c>
      <c r="B52" s="22" t="s">
        <v>82</v>
      </c>
      <c r="C52" s="22" t="s">
        <v>83</v>
      </c>
      <c r="D52" s="11"/>
      <c r="E52" s="11"/>
      <c r="F52" s="1">
        <v>3300000</v>
      </c>
      <c r="G52" s="78"/>
      <c r="H52" s="16"/>
      <c r="O52" s="1" t="e">
        <f>#REF!+#REF!</f>
        <v>#REF!</v>
      </c>
    </row>
    <row r="53" spans="1:15" ht="30">
      <c r="A53" s="65" t="s">
        <v>159</v>
      </c>
      <c r="B53" s="28"/>
      <c r="C53" s="65" t="s">
        <v>160</v>
      </c>
      <c r="D53" s="11"/>
      <c r="E53" s="11"/>
      <c r="F53" s="1">
        <f>F54+F56+F58+F60+F62+F64</f>
        <v>16880000</v>
      </c>
      <c r="G53" s="79"/>
      <c r="H53" s="16"/>
      <c r="O53" s="1" t="e">
        <f>O54+O56+O58+O60+O62+O64</f>
        <v>#REF!</v>
      </c>
    </row>
    <row r="54" spans="1:15" ht="30">
      <c r="A54" s="65" t="s">
        <v>161</v>
      </c>
      <c r="B54" s="28"/>
      <c r="C54" s="65" t="s">
        <v>162</v>
      </c>
      <c r="D54" s="11"/>
      <c r="E54" s="11"/>
      <c r="F54" s="1">
        <f>F55</f>
        <v>1700000</v>
      </c>
      <c r="G54" s="39" t="s">
        <v>132</v>
      </c>
      <c r="H54" s="16"/>
      <c r="O54" s="1" t="e">
        <f>O55</f>
        <v>#REF!</v>
      </c>
    </row>
    <row r="55" spans="1:15" ht="15">
      <c r="A55" s="22" t="s">
        <v>161</v>
      </c>
      <c r="B55" s="22" t="s">
        <v>82</v>
      </c>
      <c r="C55" s="22" t="s">
        <v>83</v>
      </c>
      <c r="D55" s="11"/>
      <c r="E55" s="11"/>
      <c r="F55" s="3">
        <v>1700000</v>
      </c>
      <c r="G55" s="23"/>
      <c r="H55" s="16"/>
      <c r="O55" s="3" t="e">
        <f>#REF!</f>
        <v>#REF!</v>
      </c>
    </row>
    <row r="56" spans="1:15" ht="30">
      <c r="A56" s="65" t="s">
        <v>164</v>
      </c>
      <c r="B56" s="22"/>
      <c r="C56" s="65" t="s">
        <v>165</v>
      </c>
      <c r="D56" s="11"/>
      <c r="E56" s="11"/>
      <c r="F56" s="3">
        <f>F57</f>
        <v>1000000</v>
      </c>
      <c r="G56" s="79"/>
      <c r="H56" s="16"/>
      <c r="O56" s="3" t="e">
        <f>O57</f>
        <v>#REF!</v>
      </c>
    </row>
    <row r="57" spans="1:15" ht="18.600000000000001" customHeight="1">
      <c r="A57" s="22" t="s">
        <v>164</v>
      </c>
      <c r="B57" s="22" t="s">
        <v>82</v>
      </c>
      <c r="C57" s="22" t="s">
        <v>83</v>
      </c>
      <c r="D57" s="11"/>
      <c r="E57" s="11"/>
      <c r="F57" s="3">
        <v>1000000</v>
      </c>
      <c r="G57" s="79" t="s">
        <v>61</v>
      </c>
      <c r="H57" s="16"/>
      <c r="O57" s="3" t="e">
        <f>#REF!</f>
        <v>#REF!</v>
      </c>
    </row>
    <row r="58" spans="1:15" ht="30">
      <c r="A58" s="65" t="s">
        <v>166</v>
      </c>
      <c r="B58" s="22"/>
      <c r="C58" s="65" t="s">
        <v>167</v>
      </c>
      <c r="D58" s="11"/>
      <c r="E58" s="11"/>
      <c r="F58" s="1">
        <f>F59</f>
        <v>10000000</v>
      </c>
      <c r="G58" s="79" t="s">
        <v>56</v>
      </c>
      <c r="H58" s="16"/>
      <c r="O58" s="1" t="e">
        <f>O59</f>
        <v>#REF!</v>
      </c>
    </row>
    <row r="59" spans="1:15" ht="15">
      <c r="A59" s="22" t="s">
        <v>166</v>
      </c>
      <c r="B59" s="22" t="s">
        <v>82</v>
      </c>
      <c r="C59" s="22" t="s">
        <v>168</v>
      </c>
      <c r="D59" s="11"/>
      <c r="E59" s="11"/>
      <c r="F59" s="1">
        <v>10000000</v>
      </c>
      <c r="G59" s="79" t="s">
        <v>56</v>
      </c>
      <c r="H59" s="16"/>
      <c r="O59" s="1" t="e">
        <f>#REF!+#REF!</f>
        <v>#REF!</v>
      </c>
    </row>
    <row r="60" spans="1:15" ht="30">
      <c r="A60" s="65" t="s">
        <v>170</v>
      </c>
      <c r="B60" s="28"/>
      <c r="C60" s="65" t="s">
        <v>171</v>
      </c>
      <c r="D60" s="11"/>
      <c r="E60" s="11"/>
      <c r="F60" s="1">
        <f>F61</f>
        <v>2400000</v>
      </c>
      <c r="G60" s="79" t="s">
        <v>138</v>
      </c>
      <c r="H60" s="16"/>
      <c r="O60" s="1" t="e">
        <f>O61</f>
        <v>#REF!</v>
      </c>
    </row>
    <row r="61" spans="1:15" ht="18.600000000000001" customHeight="1">
      <c r="A61" s="22" t="s">
        <v>170</v>
      </c>
      <c r="B61" s="22" t="s">
        <v>82</v>
      </c>
      <c r="C61" s="24" t="s">
        <v>168</v>
      </c>
      <c r="D61" s="11"/>
      <c r="E61" s="11"/>
      <c r="F61" s="1">
        <v>2400000</v>
      </c>
      <c r="G61" s="79"/>
      <c r="H61" s="16"/>
      <c r="O61" s="1" t="e">
        <f>#REF!</f>
        <v>#REF!</v>
      </c>
    </row>
    <row r="62" spans="1:15" ht="30">
      <c r="A62" s="65" t="s">
        <v>172</v>
      </c>
      <c r="B62" s="22"/>
      <c r="C62" s="12" t="s">
        <v>173</v>
      </c>
      <c r="D62" s="11"/>
      <c r="E62" s="11"/>
      <c r="F62" s="1">
        <f>F63</f>
        <v>780000</v>
      </c>
      <c r="G62" s="79"/>
      <c r="H62" s="16"/>
      <c r="O62" s="1" t="e">
        <f>O63</f>
        <v>#REF!</v>
      </c>
    </row>
    <row r="63" spans="1:15" ht="17.100000000000001" customHeight="1">
      <c r="A63" s="65" t="s">
        <v>172</v>
      </c>
      <c r="B63" s="22" t="s">
        <v>174</v>
      </c>
      <c r="C63" s="24" t="s">
        <v>175</v>
      </c>
      <c r="D63" s="11"/>
      <c r="E63" s="11"/>
      <c r="F63" s="9">
        <v>780000</v>
      </c>
      <c r="G63" s="79" t="s">
        <v>61</v>
      </c>
      <c r="H63" s="16"/>
      <c r="O63" s="9" t="e">
        <f>#REF!</f>
        <v>#REF!</v>
      </c>
    </row>
    <row r="64" spans="1:15" ht="33.950000000000003" customHeight="1">
      <c r="A64" s="65" t="s">
        <v>178</v>
      </c>
      <c r="B64" s="22"/>
      <c r="C64" s="87" t="s">
        <v>179</v>
      </c>
      <c r="D64" s="11"/>
      <c r="E64" s="11"/>
      <c r="F64" s="9">
        <f>F65</f>
        <v>1000000</v>
      </c>
      <c r="G64" s="79"/>
      <c r="H64" s="16"/>
      <c r="O64" s="9" t="e">
        <f>O65</f>
        <v>#REF!</v>
      </c>
    </row>
    <row r="65" spans="1:15" ht="17.100000000000001" customHeight="1">
      <c r="A65" s="65" t="s">
        <v>178</v>
      </c>
      <c r="B65" s="22" t="s">
        <v>174</v>
      </c>
      <c r="C65" s="24" t="s">
        <v>175</v>
      </c>
      <c r="D65" s="11"/>
      <c r="E65" s="11"/>
      <c r="F65" s="9">
        <v>1000000</v>
      </c>
      <c r="G65" s="79" t="s">
        <v>61</v>
      </c>
      <c r="H65" s="16"/>
      <c r="O65" s="9" t="e">
        <f>#REF!</f>
        <v>#REF!</v>
      </c>
    </row>
    <row r="66" spans="1:15" ht="18.600000000000001" customHeight="1">
      <c r="A66" s="65" t="s">
        <v>182</v>
      </c>
      <c r="B66" s="28"/>
      <c r="C66" s="65" t="s">
        <v>183</v>
      </c>
      <c r="D66" s="11"/>
      <c r="E66" s="11"/>
      <c r="F66" s="1">
        <f>F67+F69</f>
        <v>12000000</v>
      </c>
      <c r="G66" s="78"/>
      <c r="H66" s="16"/>
      <c r="O66" s="1" t="e">
        <f>O67+O69</f>
        <v>#REF!</v>
      </c>
    </row>
    <row r="67" spans="1:15" ht="18.600000000000001" customHeight="1">
      <c r="A67" s="65" t="s">
        <v>184</v>
      </c>
      <c r="B67" s="28"/>
      <c r="C67" s="65" t="s">
        <v>185</v>
      </c>
      <c r="D67" s="11"/>
      <c r="E67" s="11"/>
      <c r="F67" s="1">
        <f>F68</f>
        <v>8000000</v>
      </c>
      <c r="G67" s="78"/>
      <c r="H67" s="16"/>
      <c r="O67" s="1" t="e">
        <f>O68</f>
        <v>#REF!</v>
      </c>
    </row>
    <row r="68" spans="1:15" ht="18.600000000000001" customHeight="1">
      <c r="A68" s="22" t="s">
        <v>184</v>
      </c>
      <c r="B68" s="22" t="s">
        <v>82</v>
      </c>
      <c r="C68" s="22" t="s">
        <v>168</v>
      </c>
      <c r="D68" s="11"/>
      <c r="E68" s="11"/>
      <c r="F68" s="3">
        <v>8000000</v>
      </c>
      <c r="G68" s="78"/>
      <c r="H68" s="16"/>
      <c r="O68" s="3" t="e">
        <f>#REF!+#REF!</f>
        <v>#REF!</v>
      </c>
    </row>
    <row r="69" spans="1:15" ht="18.600000000000001" customHeight="1">
      <c r="A69" s="65" t="s">
        <v>189</v>
      </c>
      <c r="B69" s="28"/>
      <c r="C69" s="65" t="s">
        <v>190</v>
      </c>
      <c r="D69" s="11"/>
      <c r="E69" s="11"/>
      <c r="F69" s="3">
        <f>F70</f>
        <v>4000000</v>
      </c>
      <c r="G69" s="78" t="s">
        <v>61</v>
      </c>
      <c r="H69" s="16"/>
      <c r="O69" s="3" t="e">
        <f>O70</f>
        <v>#REF!</v>
      </c>
    </row>
    <row r="70" spans="1:15" ht="18.600000000000001" customHeight="1">
      <c r="A70" s="22" t="s">
        <v>189</v>
      </c>
      <c r="B70" s="22" t="s">
        <v>82</v>
      </c>
      <c r="C70" s="24" t="s">
        <v>191</v>
      </c>
      <c r="D70" s="11"/>
      <c r="E70" s="11"/>
      <c r="F70" s="3">
        <v>4000000</v>
      </c>
      <c r="G70" s="78"/>
      <c r="H70" s="16"/>
      <c r="O70" s="3" t="e">
        <f>#REF!</f>
        <v>#REF!</v>
      </c>
    </row>
    <row r="71" spans="1:15" ht="18.600000000000001" customHeight="1">
      <c r="A71" s="22"/>
      <c r="B71" s="22"/>
      <c r="C71" s="22"/>
      <c r="D71" s="11"/>
      <c r="E71" s="11"/>
      <c r="F71" s="2"/>
      <c r="G71" s="78"/>
      <c r="H71" s="16"/>
      <c r="O71" s="2"/>
    </row>
    <row r="72" spans="1:15" ht="28.5" customHeight="1">
      <c r="A72" s="65">
        <v>2</v>
      </c>
      <c r="B72" s="28"/>
      <c r="C72" s="65" t="s">
        <v>192</v>
      </c>
      <c r="D72" s="11"/>
      <c r="E72" s="11"/>
      <c r="F72" s="3">
        <f>F73+F78+F89+F94+F99</f>
        <v>1550741150</v>
      </c>
      <c r="G72" s="78" t="s">
        <v>193</v>
      </c>
      <c r="H72" s="16"/>
      <c r="J72" s="16">
        <f>F37+F72+F123+F133</f>
        <v>1840396000</v>
      </c>
      <c r="K72" s="16"/>
      <c r="O72" s="3" t="e">
        <f>O73+O78+O89+O94+O99</f>
        <v>#REF!</v>
      </c>
    </row>
    <row r="73" spans="1:15" ht="18.600000000000001" customHeight="1">
      <c r="A73" s="65" t="s">
        <v>194</v>
      </c>
      <c r="B73" s="28"/>
      <c r="C73" s="65" t="s">
        <v>195</v>
      </c>
      <c r="D73" s="11"/>
      <c r="E73" s="11"/>
      <c r="F73" s="3">
        <f>F74+F76</f>
        <v>70540000</v>
      </c>
      <c r="G73" s="78"/>
      <c r="H73" s="16"/>
      <c r="O73" s="3" t="e">
        <f>O74+O76</f>
        <v>#REF!</v>
      </c>
    </row>
    <row r="74" spans="1:15" ht="45">
      <c r="A74" s="65" t="s">
        <v>196</v>
      </c>
      <c r="B74" s="28"/>
      <c r="C74" s="65" t="s">
        <v>197</v>
      </c>
      <c r="D74" s="11"/>
      <c r="E74" s="11"/>
      <c r="F74" s="3">
        <f>F75</f>
        <v>69540000</v>
      </c>
      <c r="G74" s="78"/>
      <c r="H74" s="16"/>
      <c r="O74" s="3" t="e">
        <f>O75</f>
        <v>#REF!</v>
      </c>
    </row>
    <row r="75" spans="1:15" ht="18.600000000000001" customHeight="1">
      <c r="A75" s="22" t="s">
        <v>196</v>
      </c>
      <c r="B75" s="22" t="s">
        <v>82</v>
      </c>
      <c r="C75" s="22" t="s">
        <v>168</v>
      </c>
      <c r="D75" s="11"/>
      <c r="E75" s="11"/>
      <c r="F75" s="3">
        <f>53700000+15840000</f>
        <v>69540000</v>
      </c>
      <c r="G75" s="78"/>
      <c r="H75" s="16"/>
      <c r="O75" s="3" t="e">
        <f>#REF!</f>
        <v>#REF!</v>
      </c>
    </row>
    <row r="76" spans="1:15" ht="33" customHeight="1">
      <c r="A76" s="22" t="s">
        <v>200</v>
      </c>
      <c r="B76" s="22"/>
      <c r="C76" s="88" t="s">
        <v>201</v>
      </c>
      <c r="D76" s="11"/>
      <c r="E76" s="11"/>
      <c r="F76" s="2">
        <f>F77</f>
        <v>1000000</v>
      </c>
      <c r="G76" s="78"/>
      <c r="H76" s="16"/>
      <c r="O76" s="2" t="e">
        <f>O77</f>
        <v>#REF!</v>
      </c>
    </row>
    <row r="77" spans="1:15" ht="18.600000000000001" customHeight="1">
      <c r="A77" s="22" t="s">
        <v>200</v>
      </c>
      <c r="B77" s="22" t="s">
        <v>174</v>
      </c>
      <c r="C77" s="22" t="s">
        <v>175</v>
      </c>
      <c r="D77" s="11"/>
      <c r="E77" s="11"/>
      <c r="F77" s="2">
        <v>1000000</v>
      </c>
      <c r="G77" s="78"/>
      <c r="H77" s="16"/>
      <c r="O77" s="2" t="e">
        <f>#REF!</f>
        <v>#REF!</v>
      </c>
    </row>
    <row r="78" spans="1:15" ht="15">
      <c r="A78" s="65" t="s">
        <v>203</v>
      </c>
      <c r="B78" s="22"/>
      <c r="C78" s="65" t="s">
        <v>204</v>
      </c>
      <c r="D78" s="11"/>
      <c r="E78" s="11"/>
      <c r="F78" s="31">
        <f>F79+F81+F83+F85+F87</f>
        <v>127946000</v>
      </c>
      <c r="G78" s="78"/>
      <c r="H78" s="16"/>
      <c r="O78" s="31" t="e">
        <f>O79+O81+O83+O85+O87</f>
        <v>#REF!</v>
      </c>
    </row>
    <row r="79" spans="1:15" ht="30">
      <c r="A79" s="65" t="s">
        <v>205</v>
      </c>
      <c r="B79" s="28"/>
      <c r="C79" s="65" t="s">
        <v>206</v>
      </c>
      <c r="D79" s="11"/>
      <c r="E79" s="11"/>
      <c r="F79" s="1">
        <f>F80</f>
        <v>45000000</v>
      </c>
      <c r="G79" s="78"/>
      <c r="H79" s="16"/>
      <c r="O79" s="1" t="e">
        <f>O80</f>
        <v>#REF!</v>
      </c>
    </row>
    <row r="80" spans="1:15" ht="18.600000000000001" customHeight="1">
      <c r="A80" s="22" t="s">
        <v>205</v>
      </c>
      <c r="B80" s="22" t="s">
        <v>82</v>
      </c>
      <c r="C80" s="22" t="s">
        <v>168</v>
      </c>
      <c r="D80" s="11"/>
      <c r="E80" s="11"/>
      <c r="F80" s="1">
        <v>45000000</v>
      </c>
      <c r="G80" s="78"/>
      <c r="H80" s="16"/>
      <c r="O80" s="1" t="e">
        <f>#REF!</f>
        <v>#REF!</v>
      </c>
    </row>
    <row r="81" spans="1:15" ht="15">
      <c r="A81" s="65" t="s">
        <v>211</v>
      </c>
      <c r="B81" s="22"/>
      <c r="C81" s="50" t="s">
        <v>212</v>
      </c>
      <c r="D81" s="11"/>
      <c r="E81" s="11"/>
      <c r="F81" s="1">
        <f>F82</f>
        <v>4946000</v>
      </c>
      <c r="G81" s="78"/>
      <c r="H81" s="16"/>
      <c r="O81" s="1" t="e">
        <f>O82</f>
        <v>#REF!</v>
      </c>
    </row>
    <row r="82" spans="1:15" ht="15">
      <c r="A82" s="65" t="s">
        <v>211</v>
      </c>
      <c r="B82" s="22" t="s">
        <v>82</v>
      </c>
      <c r="C82" s="22" t="s">
        <v>83</v>
      </c>
      <c r="D82" s="11"/>
      <c r="E82" s="11"/>
      <c r="F82" s="1">
        <v>4946000</v>
      </c>
      <c r="G82" s="78"/>
      <c r="H82" s="16"/>
      <c r="O82" s="1" t="e">
        <f>#REF!+#REF!</f>
        <v>#REF!</v>
      </c>
    </row>
    <row r="83" spans="1:15" ht="45">
      <c r="A83" s="89" t="s">
        <v>214</v>
      </c>
      <c r="B83" s="22"/>
      <c r="C83" s="90" t="s">
        <v>215</v>
      </c>
      <c r="D83" s="11"/>
      <c r="E83" s="11"/>
      <c r="F83" s="2">
        <f>F84</f>
        <v>67500000</v>
      </c>
      <c r="G83" s="78"/>
      <c r="H83" s="16"/>
      <c r="O83" s="2" t="e">
        <f>#REF!</f>
        <v>#REF!</v>
      </c>
    </row>
    <row r="84" spans="1:15">
      <c r="A84" s="89" t="s">
        <v>214</v>
      </c>
      <c r="B84" s="22" t="s">
        <v>217</v>
      </c>
      <c r="C84" s="22" t="s">
        <v>152</v>
      </c>
      <c r="D84" s="11"/>
      <c r="E84" s="11"/>
      <c r="F84" s="2">
        <v>67500000</v>
      </c>
      <c r="G84" s="78"/>
      <c r="H84" s="16"/>
      <c r="O84" s="2" t="e">
        <f>#REF!</f>
        <v>#REF!</v>
      </c>
    </row>
    <row r="85" spans="1:15" ht="44.1" customHeight="1">
      <c r="A85" s="89" t="s">
        <v>220</v>
      </c>
      <c r="B85" s="22"/>
      <c r="C85" s="88" t="s">
        <v>221</v>
      </c>
      <c r="D85" s="11"/>
      <c r="E85" s="11"/>
      <c r="F85" s="2">
        <f>F86</f>
        <v>7500000</v>
      </c>
      <c r="G85" s="78"/>
      <c r="H85" s="16"/>
      <c r="O85" s="2" t="e">
        <f>#REF!</f>
        <v>#REF!</v>
      </c>
    </row>
    <row r="86" spans="1:15">
      <c r="A86" s="89" t="s">
        <v>220</v>
      </c>
      <c r="B86" s="22" t="s">
        <v>174</v>
      </c>
      <c r="C86" s="22" t="s">
        <v>175</v>
      </c>
      <c r="D86" s="11"/>
      <c r="E86" s="11"/>
      <c r="F86" s="2">
        <v>7500000</v>
      </c>
      <c r="G86" s="78"/>
      <c r="H86" s="16"/>
      <c r="O86" s="2" t="e">
        <f>#REF!+#REF!+#REF!</f>
        <v>#REF!</v>
      </c>
    </row>
    <row r="87" spans="1:15" ht="45">
      <c r="A87" s="89" t="s">
        <v>230</v>
      </c>
      <c r="B87" s="22"/>
      <c r="C87" s="88" t="s">
        <v>231</v>
      </c>
      <c r="D87" s="11"/>
      <c r="E87" s="11"/>
      <c r="F87" s="2">
        <f>F88</f>
        <v>3000000</v>
      </c>
      <c r="G87" s="78"/>
      <c r="H87" s="16"/>
      <c r="O87" s="2" t="e">
        <f>#REF!</f>
        <v>#REF!</v>
      </c>
    </row>
    <row r="88" spans="1:15">
      <c r="A88" s="89" t="s">
        <v>230</v>
      </c>
      <c r="B88" s="22" t="s">
        <v>174</v>
      </c>
      <c r="C88" s="22" t="s">
        <v>175</v>
      </c>
      <c r="D88" s="11"/>
      <c r="E88" s="11"/>
      <c r="F88" s="2">
        <v>3000000</v>
      </c>
      <c r="G88" s="78"/>
      <c r="H88" s="16"/>
      <c r="O88" s="2" t="e">
        <f>#REF!</f>
        <v>#REF!</v>
      </c>
    </row>
    <row r="89" spans="1:15" ht="30">
      <c r="A89" s="65" t="s">
        <v>235</v>
      </c>
      <c r="B89" s="28"/>
      <c r="C89" s="65" t="s">
        <v>236</v>
      </c>
      <c r="D89" s="11"/>
      <c r="E89" s="11"/>
      <c r="F89" s="3">
        <f>F90+F92</f>
        <v>1212725150</v>
      </c>
      <c r="G89" s="78"/>
      <c r="H89" s="16"/>
      <c r="O89" s="3" t="e">
        <f>O90+O92+O97</f>
        <v>#REF!</v>
      </c>
    </row>
    <row r="90" spans="1:15" ht="28.5">
      <c r="A90" s="65" t="s">
        <v>237</v>
      </c>
      <c r="B90" s="28"/>
      <c r="C90" s="24" t="s">
        <v>238</v>
      </c>
      <c r="D90" s="11"/>
      <c r="E90" s="11"/>
      <c r="F90" s="3">
        <v>867500100</v>
      </c>
      <c r="G90" s="78"/>
      <c r="H90" s="16"/>
      <c r="O90" s="3" t="e">
        <f>O91</f>
        <v>#REF!</v>
      </c>
    </row>
    <row r="91" spans="1:15" ht="18.600000000000001" customHeight="1">
      <c r="A91" s="22" t="s">
        <v>237</v>
      </c>
      <c r="B91" s="22" t="s">
        <v>151</v>
      </c>
      <c r="C91" s="25" t="s">
        <v>152</v>
      </c>
      <c r="D91" s="11"/>
      <c r="E91" s="11"/>
      <c r="F91" s="2">
        <v>867500100</v>
      </c>
      <c r="G91" s="79"/>
      <c r="H91" s="16"/>
      <c r="J91" s="13">
        <f>20%*1635334000</f>
        <v>327066800</v>
      </c>
      <c r="O91" s="3" t="e">
        <f>#REF!</f>
        <v>#REF!</v>
      </c>
    </row>
    <row r="92" spans="1:15" ht="30">
      <c r="A92" s="65" t="s">
        <v>251</v>
      </c>
      <c r="B92" s="22"/>
      <c r="C92" s="65" t="s">
        <v>252</v>
      </c>
      <c r="D92" s="11"/>
      <c r="E92" s="11"/>
      <c r="F92" s="3">
        <v>345225050</v>
      </c>
      <c r="G92" s="79"/>
      <c r="H92" s="16">
        <f>F92+F90</f>
        <v>1212725150</v>
      </c>
      <c r="J92" s="16"/>
      <c r="O92" s="3" t="e">
        <f>O93</f>
        <v>#REF!</v>
      </c>
    </row>
    <row r="93" spans="1:15" ht="18.600000000000001" customHeight="1">
      <c r="A93" s="22" t="s">
        <v>251</v>
      </c>
      <c r="B93" s="22" t="s">
        <v>151</v>
      </c>
      <c r="C93" s="22" t="s">
        <v>152</v>
      </c>
      <c r="D93" s="11"/>
      <c r="E93" s="11"/>
      <c r="F93" s="3">
        <v>345225050</v>
      </c>
      <c r="G93" s="79"/>
      <c r="H93" s="16"/>
      <c r="J93" s="16"/>
      <c r="O93" s="3" t="e">
        <f>#REF!</f>
        <v>#REF!</v>
      </c>
    </row>
    <row r="94" spans="1:15" ht="27.75" customHeight="1">
      <c r="A94" s="65" t="s">
        <v>256</v>
      </c>
      <c r="B94" s="28"/>
      <c r="C94" s="65" t="s">
        <v>257</v>
      </c>
      <c r="D94" s="25"/>
      <c r="E94" s="25"/>
      <c r="F94" s="1">
        <f>F95+F97</f>
        <v>110630000</v>
      </c>
      <c r="G94" s="81"/>
      <c r="H94" s="16"/>
      <c r="O94" s="1" t="e">
        <f>O95+O97</f>
        <v>#REF!</v>
      </c>
    </row>
    <row r="95" spans="1:15" ht="45">
      <c r="A95" s="65" t="s">
        <v>258</v>
      </c>
      <c r="B95" s="28"/>
      <c r="C95" s="65" t="s">
        <v>259</v>
      </c>
      <c r="D95" s="11"/>
      <c r="E95" s="11"/>
      <c r="F95" s="3">
        <f>F96</f>
        <v>60000000</v>
      </c>
      <c r="G95" s="82" t="s">
        <v>261</v>
      </c>
      <c r="H95" s="16"/>
      <c r="O95" s="3" t="e">
        <f>O96</f>
        <v>#REF!</v>
      </c>
    </row>
    <row r="96" spans="1:15" ht="18.600000000000001" customHeight="1">
      <c r="A96" s="22" t="s">
        <v>258</v>
      </c>
      <c r="B96" s="22" t="s">
        <v>82</v>
      </c>
      <c r="C96" s="22" t="s">
        <v>83</v>
      </c>
      <c r="D96" s="11"/>
      <c r="E96" s="11"/>
      <c r="F96" s="3">
        <v>60000000</v>
      </c>
      <c r="G96" s="78"/>
      <c r="H96" s="16"/>
      <c r="O96" s="3" t="e">
        <f>#REF!</f>
        <v>#REF!</v>
      </c>
    </row>
    <row r="97" spans="1:15" ht="45">
      <c r="A97" s="91" t="s">
        <v>262</v>
      </c>
      <c r="B97" s="65"/>
      <c r="C97" s="90" t="s">
        <v>263</v>
      </c>
      <c r="D97" s="11"/>
      <c r="E97" s="11"/>
      <c r="F97" s="1">
        <f>F98</f>
        <v>50630000</v>
      </c>
      <c r="G97" s="78"/>
      <c r="H97" s="16"/>
      <c r="O97" s="1" t="e">
        <f>O98</f>
        <v>#REF!</v>
      </c>
    </row>
    <row r="98" spans="1:15" ht="15">
      <c r="A98" s="91" t="s">
        <v>262</v>
      </c>
      <c r="B98" s="22" t="s">
        <v>151</v>
      </c>
      <c r="C98" s="22" t="s">
        <v>152</v>
      </c>
      <c r="D98" s="11"/>
      <c r="E98" s="11"/>
      <c r="F98" s="1">
        <v>50630000</v>
      </c>
      <c r="G98" s="29"/>
      <c r="H98" s="16"/>
      <c r="O98" s="1" t="e">
        <f>#REF!</f>
        <v>#REF!</v>
      </c>
    </row>
    <row r="99" spans="1:15" ht="39" customHeight="1">
      <c r="A99" s="65" t="s">
        <v>270</v>
      </c>
      <c r="B99" s="28"/>
      <c r="C99" s="65" t="s">
        <v>271</v>
      </c>
      <c r="D99" s="11"/>
      <c r="E99" s="11"/>
      <c r="F99" s="1">
        <f>F100+F102</f>
        <v>28900000</v>
      </c>
      <c r="G99" s="23"/>
      <c r="H99" s="16"/>
      <c r="O99" s="1" t="e">
        <f>O100+O102</f>
        <v>#REF!</v>
      </c>
    </row>
    <row r="100" spans="1:15" ht="30">
      <c r="A100" s="65" t="s">
        <v>272</v>
      </c>
      <c r="B100" s="28"/>
      <c r="C100" s="65" t="s">
        <v>273</v>
      </c>
      <c r="D100" s="11"/>
      <c r="E100" s="11"/>
      <c r="F100" s="1">
        <f>F101</f>
        <v>1800000</v>
      </c>
      <c r="G100" s="78"/>
      <c r="H100" s="16"/>
      <c r="O100" s="1" t="e">
        <f>O101</f>
        <v>#REF!</v>
      </c>
    </row>
    <row r="101" spans="1:15" ht="18.600000000000001" customHeight="1">
      <c r="A101" s="22" t="s">
        <v>272</v>
      </c>
      <c r="B101" s="22" t="s">
        <v>82</v>
      </c>
      <c r="C101" s="24" t="s">
        <v>168</v>
      </c>
      <c r="D101" s="11"/>
      <c r="E101" s="11"/>
      <c r="F101" s="1">
        <v>1800000</v>
      </c>
      <c r="G101" s="78"/>
      <c r="H101" s="16"/>
      <c r="O101" s="1" t="e">
        <f>#REF!</f>
        <v>#REF!</v>
      </c>
    </row>
    <row r="102" spans="1:15" ht="45">
      <c r="A102" s="65" t="s">
        <v>276</v>
      </c>
      <c r="B102" s="22"/>
      <c r="C102" s="65" t="s">
        <v>277</v>
      </c>
      <c r="D102" s="11"/>
      <c r="E102" s="11"/>
      <c r="F102" s="1">
        <f>F103</f>
        <v>27100000</v>
      </c>
      <c r="G102" s="78"/>
      <c r="H102" s="16"/>
      <c r="O102" s="1" t="e">
        <f>O103</f>
        <v>#REF!</v>
      </c>
    </row>
    <row r="103" spans="1:15" ht="18.600000000000001" customHeight="1">
      <c r="A103" s="22" t="s">
        <v>276</v>
      </c>
      <c r="B103" s="22" t="s">
        <v>82</v>
      </c>
      <c r="C103" s="22" t="s">
        <v>83</v>
      </c>
      <c r="D103" s="11"/>
      <c r="E103" s="11"/>
      <c r="F103" s="1">
        <v>27100000</v>
      </c>
      <c r="G103" s="79"/>
      <c r="H103" s="16"/>
      <c r="O103" s="1" t="e">
        <f>#REF!+#REF!+#REF!</f>
        <v>#REF!</v>
      </c>
    </row>
    <row r="104" spans="1:15" ht="6" customHeight="1">
      <c r="A104" s="22"/>
      <c r="B104" s="22"/>
      <c r="C104" s="22"/>
      <c r="D104" s="11"/>
      <c r="E104" s="11"/>
      <c r="F104" s="9"/>
      <c r="G104" s="78"/>
      <c r="H104" s="16"/>
      <c r="O104" s="9"/>
    </row>
    <row r="105" spans="1:15" ht="18.600000000000001" customHeight="1">
      <c r="A105" s="65">
        <v>3</v>
      </c>
      <c r="B105" s="28"/>
      <c r="C105" s="65" t="s">
        <v>285</v>
      </c>
      <c r="D105" s="11"/>
      <c r="E105" s="11"/>
      <c r="F105" s="3">
        <f>F107+F109+F113+F115</f>
        <v>62994200</v>
      </c>
      <c r="G105" s="79"/>
      <c r="H105" s="16"/>
      <c r="O105" s="3" t="e">
        <f>O115+O112+O118+O120</f>
        <v>#REF!</v>
      </c>
    </row>
    <row r="106" spans="1:15" ht="30" customHeight="1">
      <c r="A106" s="57" t="s">
        <v>370</v>
      </c>
      <c r="B106" s="55"/>
      <c r="C106" s="65" t="s">
        <v>371</v>
      </c>
      <c r="D106" s="11"/>
      <c r="E106" s="11"/>
      <c r="F106" s="46">
        <f>F107</f>
        <v>9000000</v>
      </c>
      <c r="G106" s="79"/>
      <c r="H106" s="16"/>
      <c r="O106" s="3"/>
    </row>
    <row r="107" spans="1:15" ht="26.25" customHeight="1">
      <c r="A107" s="58" t="s">
        <v>372</v>
      </c>
      <c r="B107" s="55"/>
      <c r="C107" s="92" t="s">
        <v>373</v>
      </c>
      <c r="D107" s="11"/>
      <c r="E107" s="11"/>
      <c r="F107" s="3">
        <f>F108</f>
        <v>9000000</v>
      </c>
      <c r="G107" s="79"/>
      <c r="H107" s="16"/>
      <c r="O107" s="3"/>
    </row>
    <row r="108" spans="1:15" ht="18.600000000000001" customHeight="1">
      <c r="A108" s="58" t="s">
        <v>372</v>
      </c>
      <c r="B108" s="56" t="s">
        <v>174</v>
      </c>
      <c r="C108" s="93" t="s">
        <v>175</v>
      </c>
      <c r="D108" s="11"/>
      <c r="E108" s="11"/>
      <c r="F108" s="3">
        <v>9000000</v>
      </c>
      <c r="G108" s="79"/>
      <c r="H108" s="16"/>
      <c r="O108" s="3"/>
    </row>
    <row r="109" spans="1:15" ht="15">
      <c r="A109" s="22" t="s">
        <v>286</v>
      </c>
      <c r="B109" s="22"/>
      <c r="C109" s="94" t="s">
        <v>287</v>
      </c>
      <c r="D109" s="11"/>
      <c r="E109" s="11"/>
      <c r="F109" s="46">
        <f>F110</f>
        <v>12800000</v>
      </c>
      <c r="G109" s="78" t="s">
        <v>193</v>
      </c>
      <c r="H109" s="16"/>
      <c r="J109" s="30">
        <v>1634335000</v>
      </c>
      <c r="O109" s="2" t="e">
        <f>O110</f>
        <v>#REF!</v>
      </c>
    </row>
    <row r="110" spans="1:15" ht="15">
      <c r="A110" s="22" t="s">
        <v>288</v>
      </c>
      <c r="B110" s="22"/>
      <c r="C110" s="12" t="s">
        <v>289</v>
      </c>
      <c r="D110" s="11"/>
      <c r="E110" s="11"/>
      <c r="F110" s="2">
        <f>F111</f>
        <v>12800000</v>
      </c>
      <c r="G110" s="78"/>
      <c r="H110" s="16"/>
      <c r="O110" s="2" t="e">
        <f>O111</f>
        <v>#REF!</v>
      </c>
    </row>
    <row r="111" spans="1:15">
      <c r="A111" s="22" t="s">
        <v>288</v>
      </c>
      <c r="B111" s="22" t="s">
        <v>174</v>
      </c>
      <c r="C111" s="25" t="s">
        <v>175</v>
      </c>
      <c r="D111" s="11"/>
      <c r="E111" s="11"/>
      <c r="F111" s="2">
        <v>12800000</v>
      </c>
      <c r="G111" s="78"/>
      <c r="H111" s="16"/>
      <c r="O111" s="2" t="e">
        <f>#REF!+#REF!+#REF!</f>
        <v>#REF!</v>
      </c>
    </row>
    <row r="112" spans="1:15" ht="15">
      <c r="A112" s="22" t="s">
        <v>293</v>
      </c>
      <c r="B112" s="22"/>
      <c r="C112" s="94" t="s">
        <v>294</v>
      </c>
      <c r="D112" s="11"/>
      <c r="E112" s="11"/>
      <c r="F112" s="46">
        <f>F113</f>
        <v>10894200</v>
      </c>
      <c r="G112" s="78" t="s">
        <v>193</v>
      </c>
      <c r="H112" s="16"/>
      <c r="J112" s="16">
        <f>J72-J109</f>
        <v>206061000</v>
      </c>
      <c r="O112" s="2" t="e">
        <f>O113</f>
        <v>#REF!</v>
      </c>
    </row>
    <row r="113" spans="1:15" ht="30">
      <c r="A113" s="89" t="s">
        <v>295</v>
      </c>
      <c r="B113" s="28"/>
      <c r="C113" s="65" t="s">
        <v>296</v>
      </c>
      <c r="D113" s="11"/>
      <c r="E113" s="11"/>
      <c r="F113" s="2">
        <f>F114</f>
        <v>10894200</v>
      </c>
      <c r="G113" s="78"/>
      <c r="H113" s="16"/>
      <c r="O113" s="2" t="e">
        <f>O114</f>
        <v>#REF!</v>
      </c>
    </row>
    <row r="114" spans="1:15">
      <c r="A114" s="89" t="s">
        <v>295</v>
      </c>
      <c r="B114" s="22" t="s">
        <v>174</v>
      </c>
      <c r="C114" s="22" t="s">
        <v>175</v>
      </c>
      <c r="D114" s="11"/>
      <c r="E114" s="11"/>
      <c r="F114" s="2">
        <v>10894200</v>
      </c>
      <c r="G114" s="78"/>
      <c r="H114" s="16"/>
      <c r="O114" s="2" t="e">
        <f>#REF!</f>
        <v>#REF!</v>
      </c>
    </row>
    <row r="115" spans="1:15" ht="18.600000000000001" customHeight="1">
      <c r="A115" s="65" t="s">
        <v>300</v>
      </c>
      <c r="B115" s="22"/>
      <c r="C115" s="65" t="s">
        <v>301</v>
      </c>
      <c r="D115" s="11"/>
      <c r="E115" s="11"/>
      <c r="F115" s="3">
        <f>F116+F118+F120</f>
        <v>30300000</v>
      </c>
      <c r="G115" s="78"/>
      <c r="H115" s="16"/>
      <c r="O115" s="3" t="e">
        <f>O116+O118+O120</f>
        <v>#REF!</v>
      </c>
    </row>
    <row r="116" spans="1:15" ht="15">
      <c r="A116" s="65" t="s">
        <v>302</v>
      </c>
      <c r="B116" s="22"/>
      <c r="C116" s="65" t="s">
        <v>303</v>
      </c>
      <c r="D116" s="11"/>
      <c r="E116" s="11"/>
      <c r="F116" s="3">
        <f>F117</f>
        <v>9500000</v>
      </c>
      <c r="G116" s="79" t="s">
        <v>61</v>
      </c>
      <c r="H116" s="16"/>
      <c r="O116" s="3" t="e">
        <f>O117</f>
        <v>#REF!</v>
      </c>
    </row>
    <row r="117" spans="1:15" ht="15">
      <c r="A117" s="22" t="s">
        <v>302</v>
      </c>
      <c r="B117" s="22" t="s">
        <v>82</v>
      </c>
      <c r="C117" s="22" t="s">
        <v>168</v>
      </c>
      <c r="D117" s="11"/>
      <c r="E117" s="11"/>
      <c r="F117" s="3">
        <v>9500000</v>
      </c>
      <c r="G117" s="79"/>
      <c r="H117" s="16"/>
      <c r="O117" s="3" t="e">
        <f>#REF!+#REF!</f>
        <v>#REF!</v>
      </c>
    </row>
    <row r="118" spans="1:15" ht="18.600000000000001" customHeight="1">
      <c r="A118" s="65" t="s">
        <v>305</v>
      </c>
      <c r="B118" s="22"/>
      <c r="C118" s="65" t="s">
        <v>306</v>
      </c>
      <c r="D118" s="11"/>
      <c r="E118" s="11"/>
      <c r="F118" s="3">
        <f>F119</f>
        <v>15800000</v>
      </c>
      <c r="G118" s="78" t="s">
        <v>132</v>
      </c>
      <c r="H118" s="16"/>
      <c r="O118" s="3" t="e">
        <f>O119</f>
        <v>#REF!</v>
      </c>
    </row>
    <row r="119" spans="1:15" ht="18.600000000000001" customHeight="1">
      <c r="A119" s="22" t="s">
        <v>305</v>
      </c>
      <c r="B119" s="22" t="s">
        <v>82</v>
      </c>
      <c r="C119" s="22" t="s">
        <v>83</v>
      </c>
      <c r="D119" s="11"/>
      <c r="E119" s="11"/>
      <c r="F119" s="3">
        <v>15800000</v>
      </c>
      <c r="G119" s="78"/>
      <c r="H119" s="16"/>
      <c r="O119" s="3" t="e">
        <f>#REF!+#REF!+#REF!</f>
        <v>#REF!</v>
      </c>
    </row>
    <row r="120" spans="1:15" ht="15">
      <c r="A120" s="65" t="s">
        <v>310</v>
      </c>
      <c r="B120" s="22"/>
      <c r="C120" s="65" t="s">
        <v>311</v>
      </c>
      <c r="D120" s="11"/>
      <c r="E120" s="11"/>
      <c r="F120" s="3">
        <f>F121</f>
        <v>5000000</v>
      </c>
      <c r="G120" s="79" t="s">
        <v>261</v>
      </c>
      <c r="H120" s="16"/>
      <c r="O120" s="3" t="e">
        <f>O121</f>
        <v>#REF!</v>
      </c>
    </row>
    <row r="121" spans="1:15" ht="18.600000000000001" customHeight="1">
      <c r="A121" s="22" t="s">
        <v>310</v>
      </c>
      <c r="B121" s="22" t="s">
        <v>82</v>
      </c>
      <c r="C121" s="22" t="s">
        <v>83</v>
      </c>
      <c r="D121" s="25"/>
      <c r="E121" s="25"/>
      <c r="F121" s="3">
        <v>5000000</v>
      </c>
      <c r="G121" s="47"/>
      <c r="H121" s="16"/>
      <c r="O121" s="3" t="e">
        <f>#REF!</f>
        <v>#REF!</v>
      </c>
    </row>
    <row r="122" spans="1:15" ht="9" customHeight="1">
      <c r="A122" s="22"/>
      <c r="B122" s="22"/>
      <c r="C122" s="22"/>
      <c r="D122" s="11"/>
      <c r="E122" s="11"/>
      <c r="F122" s="2"/>
      <c r="G122" s="78"/>
      <c r="H122" s="16"/>
      <c r="O122" s="2"/>
    </row>
    <row r="123" spans="1:15" ht="15">
      <c r="A123" s="65">
        <v>4</v>
      </c>
      <c r="B123" s="22"/>
      <c r="C123" s="65" t="s">
        <v>313</v>
      </c>
      <c r="D123" s="11"/>
      <c r="E123" s="11"/>
      <c r="F123" s="3">
        <f>F125+F127+F130</f>
        <v>136254850</v>
      </c>
      <c r="G123" s="78" t="s">
        <v>193</v>
      </c>
      <c r="H123" s="16"/>
      <c r="O123" s="3" t="e">
        <f>O125+O127+O130</f>
        <v>#REF!</v>
      </c>
    </row>
    <row r="124" spans="1:15" ht="15">
      <c r="A124" s="95" t="s">
        <v>314</v>
      </c>
      <c r="B124" s="28"/>
      <c r="C124" s="34" t="s">
        <v>315</v>
      </c>
      <c r="D124" s="11"/>
      <c r="E124" s="11"/>
      <c r="F124" s="2">
        <f>F125</f>
        <v>5660200</v>
      </c>
      <c r="G124" s="78"/>
      <c r="H124" s="16"/>
      <c r="O124" s="2" t="e">
        <f>O125</f>
        <v>#REF!</v>
      </c>
    </row>
    <row r="125" spans="1:15" ht="18.600000000000001" customHeight="1">
      <c r="A125" s="36" t="s">
        <v>316</v>
      </c>
      <c r="B125" s="36"/>
      <c r="C125" s="12" t="s">
        <v>317</v>
      </c>
      <c r="D125" s="11"/>
      <c r="E125" s="11"/>
      <c r="F125" s="3">
        <f>F126</f>
        <v>5660200</v>
      </c>
      <c r="G125" s="78"/>
      <c r="H125" s="16"/>
      <c r="O125" s="3" t="e">
        <f>O126</f>
        <v>#REF!</v>
      </c>
    </row>
    <row r="126" spans="1:15" ht="18.600000000000001" customHeight="1">
      <c r="A126" s="36" t="s">
        <v>316</v>
      </c>
      <c r="B126" s="22" t="s">
        <v>82</v>
      </c>
      <c r="C126" s="22" t="s">
        <v>83</v>
      </c>
      <c r="D126" s="11"/>
      <c r="E126" s="11"/>
      <c r="F126" s="2">
        <v>5660200</v>
      </c>
      <c r="G126" s="78"/>
      <c r="H126" s="16"/>
      <c r="O126" s="2" t="e">
        <f>#REF!+#REF!+#REF!</f>
        <v>#REF!</v>
      </c>
    </row>
    <row r="127" spans="1:15" ht="27" customHeight="1">
      <c r="A127" s="91" t="s">
        <v>318</v>
      </c>
      <c r="B127" s="65"/>
      <c r="C127" s="65" t="s">
        <v>319</v>
      </c>
      <c r="D127" s="11"/>
      <c r="E127" s="11"/>
      <c r="F127" s="2">
        <f>F128</f>
        <v>4774650</v>
      </c>
      <c r="G127" s="78"/>
      <c r="H127" s="16"/>
      <c r="O127" s="2" t="e">
        <f>O128</f>
        <v>#REF!</v>
      </c>
    </row>
    <row r="128" spans="1:15" ht="31.5" customHeight="1">
      <c r="A128" s="91" t="s">
        <v>320</v>
      </c>
      <c r="B128" s="65"/>
      <c r="C128" s="65" t="s">
        <v>321</v>
      </c>
      <c r="D128" s="11"/>
      <c r="E128" s="11"/>
      <c r="F128" s="2">
        <f>F129</f>
        <v>4774650</v>
      </c>
      <c r="G128" s="78"/>
      <c r="H128" s="16"/>
      <c r="O128" s="2" t="e">
        <f>O129</f>
        <v>#REF!</v>
      </c>
    </row>
    <row r="129" spans="1:15" ht="18.600000000000001" customHeight="1">
      <c r="A129" s="91" t="s">
        <v>320</v>
      </c>
      <c r="B129" s="22" t="s">
        <v>82</v>
      </c>
      <c r="C129" s="22" t="s">
        <v>83</v>
      </c>
      <c r="D129" s="11"/>
      <c r="E129" s="11"/>
      <c r="F129" s="2">
        <v>4774650</v>
      </c>
      <c r="G129" s="78"/>
      <c r="H129" s="16"/>
      <c r="O129" s="2" t="e">
        <f>#REF!+#REF!</f>
        <v>#REF!</v>
      </c>
    </row>
    <row r="130" spans="1:15" ht="30">
      <c r="A130" s="65" t="s">
        <v>322</v>
      </c>
      <c r="B130" s="22"/>
      <c r="C130" s="65" t="s">
        <v>323</v>
      </c>
      <c r="D130" s="11"/>
      <c r="E130" s="11"/>
      <c r="F130" s="3">
        <v>125820000</v>
      </c>
      <c r="G130" s="78"/>
      <c r="H130" s="16"/>
      <c r="O130" s="3" t="e">
        <f>O131</f>
        <v>#REF!</v>
      </c>
    </row>
    <row r="131" spans="1:15" ht="45">
      <c r="A131" s="65" t="s">
        <v>324</v>
      </c>
      <c r="B131" s="22"/>
      <c r="C131" s="65" t="s">
        <v>325</v>
      </c>
      <c r="D131" s="11"/>
      <c r="E131" s="11"/>
      <c r="F131" s="1">
        <v>125820000</v>
      </c>
      <c r="G131" s="78"/>
      <c r="H131" s="16"/>
      <c r="O131" s="1" t="e">
        <f>O132</f>
        <v>#REF!</v>
      </c>
    </row>
    <row r="132" spans="1:15" ht="18.600000000000001" customHeight="1">
      <c r="A132" s="22" t="s">
        <v>324</v>
      </c>
      <c r="B132" s="22" t="s">
        <v>82</v>
      </c>
      <c r="C132" s="22" t="s">
        <v>83</v>
      </c>
      <c r="D132" s="11"/>
      <c r="E132" s="11"/>
      <c r="F132" s="3">
        <v>125820000</v>
      </c>
      <c r="G132" s="78"/>
      <c r="H132" s="16"/>
      <c r="O132" s="3" t="e">
        <f>#REF!</f>
        <v>#REF!</v>
      </c>
    </row>
    <row r="133" spans="1:15" ht="30">
      <c r="A133" s="65">
        <v>5</v>
      </c>
      <c r="B133" s="28"/>
      <c r="C133" s="65" t="s">
        <v>327</v>
      </c>
      <c r="D133" s="11"/>
      <c r="E133" s="11"/>
      <c r="F133" s="3">
        <f>F134</f>
        <v>104400000</v>
      </c>
      <c r="G133" s="78" t="s">
        <v>193</v>
      </c>
      <c r="H133" s="16"/>
      <c r="O133" s="3" t="e">
        <f>O134</f>
        <v>#REF!</v>
      </c>
    </row>
    <row r="134" spans="1:15" ht="18.600000000000001" customHeight="1">
      <c r="A134" s="65" t="s">
        <v>328</v>
      </c>
      <c r="B134" s="28"/>
      <c r="C134" s="65" t="s">
        <v>329</v>
      </c>
      <c r="D134" s="11"/>
      <c r="E134" s="11"/>
      <c r="F134" s="3">
        <f>F135</f>
        <v>104400000</v>
      </c>
      <c r="G134" s="78"/>
      <c r="H134" s="16"/>
      <c r="O134" s="3" t="e">
        <f>O135</f>
        <v>#REF!</v>
      </c>
    </row>
    <row r="135" spans="1:15" ht="18.600000000000001" customHeight="1">
      <c r="A135" s="65" t="s">
        <v>330</v>
      </c>
      <c r="B135" s="28"/>
      <c r="C135" s="24" t="s">
        <v>331</v>
      </c>
      <c r="D135" s="11"/>
      <c r="E135" s="11"/>
      <c r="F135" s="3">
        <f>F136</f>
        <v>104400000</v>
      </c>
      <c r="G135" s="78"/>
      <c r="H135" s="16"/>
      <c r="O135" s="3" t="e">
        <f>O136</f>
        <v>#REF!</v>
      </c>
    </row>
    <row r="136" spans="1:15" ht="18.600000000000001" customHeight="1">
      <c r="A136" s="22" t="s">
        <v>330</v>
      </c>
      <c r="B136" s="22" t="s">
        <v>332</v>
      </c>
      <c r="C136" s="22" t="s">
        <v>333</v>
      </c>
      <c r="D136" s="11"/>
      <c r="E136" s="11"/>
      <c r="F136" s="3">
        <v>104400000</v>
      </c>
      <c r="G136" s="78"/>
      <c r="H136" s="16"/>
      <c r="O136" s="3" t="e">
        <f>#REF!</f>
        <v>#REF!</v>
      </c>
    </row>
    <row r="137" spans="1:15" ht="18.600000000000001" customHeight="1">
      <c r="A137" s="28"/>
      <c r="B137" s="28"/>
      <c r="C137" s="64" t="s">
        <v>336</v>
      </c>
      <c r="D137" s="59"/>
      <c r="E137" s="59"/>
      <c r="F137" s="3">
        <f>F21+F72+F105+F123+F133</f>
        <v>2699335000</v>
      </c>
      <c r="G137" s="78"/>
      <c r="I137" s="16">
        <f>'perkades apbdesa 2024'!F329-F137</f>
        <v>0</v>
      </c>
      <c r="O137" s="3" t="e">
        <f>O21+O72+O105+O123+O133</f>
        <v>#REF!</v>
      </c>
    </row>
    <row r="138" spans="1:15" ht="18.600000000000001" customHeight="1">
      <c r="A138" s="28"/>
      <c r="B138" s="28"/>
      <c r="C138" s="65" t="s">
        <v>337</v>
      </c>
      <c r="D138" s="11"/>
      <c r="E138" s="11"/>
      <c r="F138" s="3">
        <f>F18-F137</f>
        <v>0</v>
      </c>
      <c r="G138" s="78"/>
      <c r="O138" s="3" t="e">
        <f>O18-O137</f>
        <v>#REF!</v>
      </c>
    </row>
    <row r="139" spans="1:15" ht="18.600000000000001" customHeight="1">
      <c r="A139" s="28"/>
      <c r="B139" s="22" t="s">
        <v>338</v>
      </c>
      <c r="C139" s="65" t="s">
        <v>339</v>
      </c>
      <c r="D139" s="11"/>
      <c r="E139" s="11"/>
      <c r="F139" s="38"/>
      <c r="G139" s="78"/>
      <c r="O139" s="38"/>
    </row>
    <row r="140" spans="1:15" ht="18.600000000000001" customHeight="1">
      <c r="A140" s="65"/>
      <c r="B140" s="22" t="s">
        <v>340</v>
      </c>
      <c r="C140" s="24" t="s">
        <v>341</v>
      </c>
      <c r="D140" s="11"/>
      <c r="E140" s="11"/>
      <c r="F140" s="3">
        <f t="shared" ref="F140:F144" si="0">F141</f>
        <v>5000000</v>
      </c>
      <c r="G140" s="79"/>
      <c r="O140" s="3">
        <f t="shared" ref="O140:O144" si="1">O141</f>
        <v>17074650</v>
      </c>
    </row>
    <row r="141" spans="1:15">
      <c r="A141" s="36"/>
      <c r="B141" s="22" t="s">
        <v>342</v>
      </c>
      <c r="C141" s="22" t="s">
        <v>343</v>
      </c>
      <c r="D141" s="11"/>
      <c r="E141" s="11"/>
      <c r="F141" s="2">
        <f t="shared" si="0"/>
        <v>5000000</v>
      </c>
      <c r="G141" s="79"/>
      <c r="O141" s="2">
        <f t="shared" si="1"/>
        <v>17074650</v>
      </c>
    </row>
    <row r="142" spans="1:15" ht="18.600000000000001" customHeight="1">
      <c r="A142" s="28"/>
      <c r="B142" s="22" t="s">
        <v>344</v>
      </c>
      <c r="C142" s="24" t="s">
        <v>345</v>
      </c>
      <c r="D142" s="11"/>
      <c r="E142" s="11"/>
      <c r="F142" s="2">
        <v>5000000</v>
      </c>
      <c r="G142" s="79"/>
      <c r="O142" s="2">
        <v>17074650</v>
      </c>
    </row>
    <row r="143" spans="1:15" ht="15">
      <c r="A143" s="28"/>
      <c r="B143" s="22" t="s">
        <v>346</v>
      </c>
      <c r="C143" s="22" t="s">
        <v>347</v>
      </c>
      <c r="D143" s="11"/>
      <c r="E143" s="11"/>
      <c r="F143" s="3">
        <f t="shared" si="0"/>
        <v>5000000</v>
      </c>
      <c r="G143" s="79"/>
      <c r="O143" s="3">
        <f t="shared" si="1"/>
        <v>5000000</v>
      </c>
    </row>
    <row r="144" spans="1:15" ht="18.600000000000001" customHeight="1">
      <c r="A144" s="28"/>
      <c r="B144" s="22" t="s">
        <v>348</v>
      </c>
      <c r="C144" s="24" t="s">
        <v>349</v>
      </c>
      <c r="D144" s="11"/>
      <c r="E144" s="11"/>
      <c r="F144" s="2">
        <f t="shared" si="0"/>
        <v>5000000</v>
      </c>
      <c r="G144" s="79"/>
      <c r="O144" s="2">
        <f t="shared" si="1"/>
        <v>5000000</v>
      </c>
    </row>
    <row r="145" spans="1:15" ht="18.600000000000001" customHeight="1">
      <c r="A145" s="28"/>
      <c r="B145" s="22" t="s">
        <v>350</v>
      </c>
      <c r="C145" s="22" t="s">
        <v>349</v>
      </c>
      <c r="D145" s="11"/>
      <c r="E145" s="11"/>
      <c r="F145" s="2">
        <v>5000000</v>
      </c>
      <c r="G145" s="79"/>
      <c r="O145" s="2">
        <v>5000000</v>
      </c>
    </row>
    <row r="146" spans="1:15" ht="18.600000000000001" customHeight="1">
      <c r="A146" s="28"/>
      <c r="B146" s="28"/>
      <c r="C146" s="65" t="s">
        <v>351</v>
      </c>
      <c r="D146" s="11"/>
      <c r="E146" s="11"/>
      <c r="F146" s="3">
        <f>F140-F143</f>
        <v>0</v>
      </c>
      <c r="G146" s="79"/>
      <c r="O146" s="3">
        <f>O140-O143</f>
        <v>12074650</v>
      </c>
    </row>
    <row r="147" spans="1:15" ht="30">
      <c r="A147" s="28"/>
      <c r="B147" s="28"/>
      <c r="C147" s="65" t="s">
        <v>352</v>
      </c>
      <c r="D147" s="11"/>
      <c r="E147" s="11"/>
      <c r="F147" s="3">
        <f>F18-F137+F146</f>
        <v>0</v>
      </c>
      <c r="G147" s="83"/>
      <c r="O147" s="3" t="e">
        <f>O18-O137+O146</f>
        <v>#REF!</v>
      </c>
    </row>
    <row r="148" spans="1:15" ht="18.600000000000001" customHeight="1">
      <c r="D148" s="76" t="s">
        <v>374</v>
      </c>
      <c r="E148" s="67"/>
      <c r="F148" s="67"/>
    </row>
    <row r="149" spans="1:15" ht="18.600000000000001" customHeight="1">
      <c r="D149" s="70" t="s">
        <v>354</v>
      </c>
      <c r="E149" s="70"/>
      <c r="F149" s="70"/>
    </row>
    <row r="150" spans="1:15" ht="18.600000000000001" customHeight="1">
      <c r="D150" s="18"/>
      <c r="E150" s="54" t="s">
        <v>353</v>
      </c>
      <c r="F150" s="17"/>
    </row>
    <row r="151" spans="1:15" ht="18.600000000000001" customHeight="1">
      <c r="D151" s="18"/>
      <c r="E151" s="40"/>
      <c r="F151" s="17"/>
    </row>
    <row r="152" spans="1:15" ht="18.600000000000001" customHeight="1">
      <c r="D152" s="67" t="s">
        <v>355</v>
      </c>
      <c r="E152" s="67"/>
      <c r="F152" s="67"/>
    </row>
    <row r="153" spans="1:15" ht="18.600000000000001" customHeight="1">
      <c r="D153" s="18"/>
      <c r="E153" s="40"/>
      <c r="F153" s="17"/>
    </row>
    <row r="154" spans="1:15" ht="18.600000000000001" customHeight="1">
      <c r="F154" s="13"/>
    </row>
    <row r="155" spans="1:15" ht="18.600000000000001" customHeight="1"/>
    <row r="156" spans="1:15" ht="18.600000000000001" customHeight="1"/>
    <row r="157" spans="1:15" ht="18.600000000000001" customHeight="1"/>
    <row r="158" spans="1:15" ht="18.600000000000001" customHeight="1"/>
    <row r="159" spans="1:15" ht="18.600000000000001" customHeight="1"/>
    <row r="160" spans="1:15" ht="18.600000000000001" customHeight="1"/>
    <row r="161" ht="18.600000000000001" customHeight="1"/>
    <row r="162" ht="18.600000000000001" customHeight="1"/>
    <row r="163" ht="18.600000000000001" customHeight="1"/>
    <row r="164" ht="18.600000000000001" customHeight="1"/>
    <row r="165" ht="18.600000000000001" customHeight="1"/>
    <row r="166" ht="18.600000000000001" customHeight="1"/>
    <row r="167" ht="18.600000000000001" customHeight="1"/>
    <row r="168" ht="18.600000000000001" customHeight="1"/>
    <row r="169" ht="18.600000000000001" customHeight="1"/>
    <row r="170" ht="18.600000000000001" customHeight="1"/>
    <row r="171" ht="18.600000000000001" customHeight="1"/>
    <row r="172" ht="18.600000000000001" customHeight="1"/>
    <row r="173" ht="18.600000000000001" customHeight="1"/>
    <row r="174" ht="18.600000000000001" customHeight="1"/>
    <row r="175" ht="18.600000000000001" customHeight="1"/>
    <row r="176" ht="18.600000000000001" customHeight="1"/>
    <row r="177" ht="18.600000000000001" customHeight="1"/>
    <row r="178" ht="18.600000000000001" customHeight="1"/>
    <row r="179" ht="18.600000000000001" customHeight="1"/>
    <row r="180" ht="18.600000000000001" customHeight="1"/>
    <row r="181" ht="18.600000000000001" customHeight="1"/>
    <row r="182" ht="18.600000000000001" customHeight="1"/>
    <row r="183" ht="18.600000000000001" customHeight="1"/>
  </sheetData>
  <autoFilter ref="G13:G147"/>
  <mergeCells count="10">
    <mergeCell ref="A5:G5"/>
    <mergeCell ref="A7:G7"/>
    <mergeCell ref="D148:F148"/>
    <mergeCell ref="D149:F149"/>
    <mergeCell ref="D152:F152"/>
    <mergeCell ref="C9:C11"/>
    <mergeCell ref="F9:F11"/>
    <mergeCell ref="G9:G11"/>
    <mergeCell ref="A9:B11"/>
    <mergeCell ref="D9:E10"/>
  </mergeCells>
  <printOptions horizontalCentered="1"/>
  <pageMargins left="0.51181102362204722" right="0.51181102362204722" top="0.55118110236220474" bottom="0.55118110236220474" header="0.31496062992125984" footer="0.31496062992125984"/>
  <pageSetup paperSize="256" scale="80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workbookViewId="0">
      <selection activeCell="N9" sqref="N9"/>
    </sheetView>
  </sheetViews>
  <sheetFormatPr defaultColWidth="8.7109375" defaultRowHeight="15"/>
  <cols>
    <col min="2" max="2" width="13.7109375" customWidth="1"/>
    <col min="4" max="4" width="15.28515625" customWidth="1"/>
    <col min="6" max="6" width="15.42578125" customWidth="1"/>
    <col min="8" max="8" width="16.42578125" customWidth="1"/>
    <col min="10" max="10" width="19.140625" customWidth="1"/>
    <col min="12" max="12" width="21.140625" customWidth="1"/>
    <col min="14" max="14" width="17.42578125"/>
  </cols>
  <sheetData>
    <row r="1" spans="2:14">
      <c r="B1" t="s">
        <v>359</v>
      </c>
      <c r="D1" t="s">
        <v>193</v>
      </c>
      <c r="F1" t="s">
        <v>186</v>
      </c>
      <c r="H1" t="s">
        <v>360</v>
      </c>
      <c r="J1" t="s">
        <v>304</v>
      </c>
      <c r="L1" t="s">
        <v>361</v>
      </c>
    </row>
    <row r="2" spans="2:14">
      <c r="J2" s="9">
        <v>84000000</v>
      </c>
    </row>
    <row r="3" spans="2:14">
      <c r="B3" s="9">
        <f>'perkades apbdesa 2024'!F38</f>
        <v>36000000</v>
      </c>
      <c r="D3" s="3">
        <f>'perkades apbdesa 2024'!F78</f>
        <v>49000000</v>
      </c>
      <c r="F3" s="1">
        <v>1500000</v>
      </c>
      <c r="H3" s="2">
        <v>60000000</v>
      </c>
      <c r="J3" s="9">
        <v>92400000</v>
      </c>
      <c r="L3" s="2">
        <v>2400000</v>
      </c>
    </row>
    <row r="4" spans="2:14">
      <c r="B4" s="9">
        <f>'perkades apbdesa 2024'!F39</f>
        <v>2400000</v>
      </c>
      <c r="D4" s="1">
        <f>'perkades apbdesa 2024'!F104</f>
        <v>31875800</v>
      </c>
      <c r="F4" s="1">
        <v>3300000</v>
      </c>
      <c r="H4" s="3">
        <v>5000000</v>
      </c>
      <c r="J4" s="2">
        <v>23756650</v>
      </c>
      <c r="L4" s="1">
        <v>2400000</v>
      </c>
    </row>
    <row r="5" spans="2:14">
      <c r="B5" s="9">
        <f>'perkades apbdesa 2024'!F44</f>
        <v>344700000</v>
      </c>
      <c r="D5" s="3">
        <f>'perkades apbdesa 2024'!F167-(235000000)</f>
        <v>1315741150</v>
      </c>
      <c r="F5" s="1">
        <v>1700000</v>
      </c>
      <c r="H5" s="3">
        <v>100000000</v>
      </c>
      <c r="J5" s="2">
        <v>6321350</v>
      </c>
    </row>
    <row r="6" spans="2:14">
      <c r="B6" s="9">
        <f>'perkades apbdesa 2024'!F45</f>
        <v>17400000</v>
      </c>
      <c r="D6" s="3">
        <f>'perkades apbdesa 2024'!F251</f>
        <v>12800000</v>
      </c>
      <c r="F6" s="4">
        <v>3000000</v>
      </c>
      <c r="H6" s="2">
        <v>75000000</v>
      </c>
      <c r="J6" s="2">
        <v>4500000</v>
      </c>
    </row>
    <row r="7" spans="2:14">
      <c r="B7" s="2">
        <f>'perkades apbdesa 2024'!F59</f>
        <v>41700000</v>
      </c>
      <c r="D7" s="2">
        <f>'perkades apbdesa 2024'!F260</f>
        <v>10894200</v>
      </c>
      <c r="F7" s="3">
        <v>15800000</v>
      </c>
      <c r="J7" s="2">
        <v>4200000</v>
      </c>
    </row>
    <row r="8" spans="2:14">
      <c r="B8" s="1">
        <f>'perkades apbdesa 2024'!F63</f>
        <v>23400000</v>
      </c>
      <c r="D8" s="3">
        <f>'perkades apbdesa 2024'!F296</f>
        <v>136254850</v>
      </c>
      <c r="J8" s="2">
        <v>3600000</v>
      </c>
    </row>
    <row r="9" spans="2:14">
      <c r="B9" s="1">
        <f>'perkades apbdesa 2024'!F67</f>
        <v>6061000</v>
      </c>
      <c r="D9" s="3">
        <f>'perkades apbdesa 2024'!F323</f>
        <v>104400000</v>
      </c>
      <c r="J9" s="9">
        <v>1000000</v>
      </c>
    </row>
    <row r="10" spans="2:14">
      <c r="B10" s="43">
        <f>'perkades apbdesa 2024'!F74</f>
        <v>26750000</v>
      </c>
      <c r="D10" s="60"/>
      <c r="J10" s="9">
        <v>180000</v>
      </c>
    </row>
    <row r="11" spans="2:14">
      <c r="B11" s="3">
        <f>'perkades apbdesa 2024'!F86</f>
        <v>5400000</v>
      </c>
      <c r="J11" s="9">
        <v>600000</v>
      </c>
    </row>
    <row r="12" spans="2:14">
      <c r="B12" s="1">
        <f>'perkades apbdesa 2024'!F96</f>
        <v>5400000</v>
      </c>
      <c r="J12" s="9">
        <v>1000000</v>
      </c>
    </row>
    <row r="13" spans="2:14">
      <c r="B13" s="1">
        <f>'perkades apbdesa 2024'!F135</f>
        <v>10000000</v>
      </c>
      <c r="J13" s="2">
        <v>5000000</v>
      </c>
    </row>
    <row r="14" spans="2:14">
      <c r="B14" s="46">
        <f>'perkades apbdesa 2024'!F246</f>
        <v>9000000</v>
      </c>
      <c r="J14" s="3">
        <v>4000000</v>
      </c>
    </row>
    <row r="15" spans="2:14">
      <c r="C15" s="5">
        <f t="shared" ref="C15:I15" si="0">SUM(C3:C14)</f>
        <v>0</v>
      </c>
      <c r="D15" s="6"/>
      <c r="E15" s="5">
        <f t="shared" si="0"/>
        <v>0</v>
      </c>
      <c r="G15" s="5">
        <f t="shared" si="0"/>
        <v>0</v>
      </c>
      <c r="I15" s="5">
        <f t="shared" si="0"/>
        <v>0</v>
      </c>
      <c r="J15" s="3">
        <v>9500000</v>
      </c>
      <c r="K15" s="5">
        <f>SUM(K4:K14)</f>
        <v>0</v>
      </c>
      <c r="L15" s="6"/>
      <c r="M15" s="5">
        <f>SUM(M4:M14)</f>
        <v>0</v>
      </c>
      <c r="N15" s="5"/>
    </row>
    <row r="16" spans="2:14">
      <c r="D16" s="6"/>
      <c r="J16" s="62"/>
      <c r="L16" s="8"/>
      <c r="N16" s="7"/>
    </row>
    <row r="17" spans="2:14">
      <c r="B17" s="6">
        <f>SUM(B3:B14)</f>
        <v>528211000</v>
      </c>
      <c r="D17" s="7">
        <f>SUM(D3:D12)</f>
        <v>1660966000</v>
      </c>
      <c r="F17" s="5">
        <f>SUM(F3:F14)</f>
        <v>25300000</v>
      </c>
      <c r="H17" s="5">
        <f>SUM(H3:H14)</f>
        <v>240000000</v>
      </c>
      <c r="J17" s="62">
        <v>240058000</v>
      </c>
      <c r="L17" s="8">
        <v>4800000</v>
      </c>
      <c r="N17" s="10">
        <f>SUM(B17:L17)</f>
        <v>2699335000</v>
      </c>
    </row>
    <row r="18" spans="2:14">
      <c r="D18" s="6"/>
      <c r="J18" s="7">
        <f>SUM(J2:J17)</f>
        <v>480116000</v>
      </c>
      <c r="L18" s="8"/>
    </row>
    <row r="19" spans="2:14">
      <c r="B19" s="61">
        <v>528211000</v>
      </c>
      <c r="D19" s="8">
        <v>1660966000</v>
      </c>
      <c r="J19" s="61">
        <v>240058000</v>
      </c>
    </row>
    <row r="20" spans="2:14">
      <c r="D20" s="8">
        <f>D19-D17</f>
        <v>0</v>
      </c>
      <c r="J20" s="7">
        <f>J18-J19</f>
        <v>240058000</v>
      </c>
      <c r="L20" s="8"/>
    </row>
    <row r="21" spans="2:14">
      <c r="B21" s="63">
        <f>B19-B17</f>
        <v>0</v>
      </c>
      <c r="D21" s="8"/>
      <c r="F21" s="8"/>
      <c r="H21" s="6"/>
    </row>
    <row r="22" spans="2:14">
      <c r="D22" s="8"/>
    </row>
    <row r="23" spans="2:14">
      <c r="D23" s="8"/>
      <c r="H23" s="8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perkades apbdesa 2024</vt:lpstr>
      <vt:lpstr>rancangan apbdesa 2024 (2)</vt:lpstr>
      <vt:lpstr>Lembar3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Ismail</dc:creator>
  <cp:lastModifiedBy>UserPC</cp:lastModifiedBy>
  <cp:lastPrinted>2023-12-31T08:41:09Z</cp:lastPrinted>
  <dcterms:created xsi:type="dcterms:W3CDTF">2023-11-27T02:48:00Z</dcterms:created>
  <dcterms:modified xsi:type="dcterms:W3CDTF">2023-12-31T08:43:05Z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9EABF916F6E54CA6A616C1593CAA81E6_12</vt:lpwstr>
  </property>
  <property fmtid="{D5CDD505-2E9C-101B-9397-08002B2CF9AE}" pid="3" name="KSOProductBuildVer">
    <vt:lpwstr>1057-12.2.0.13359</vt:lpwstr>
  </property>
</Properties>
</file>